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9690" windowHeight="6330" tabRatio="934" activeTab="2"/>
  </bookViews>
  <sheets>
    <sheet name="приложение 2" sheetId="1" r:id="rId1"/>
    <sheet name="приложение 8" sheetId="2" r:id="rId2"/>
    <sheet name="приложение 9" sheetId="3" r:id="rId3"/>
    <sheet name="прил10 (4) " sheetId="4" r:id="rId4"/>
  </sheets>
  <definedNames>
    <definedName name="_xlnm.Print_Area" localSheetId="0">'приложение 2'!$A$1:$H$95</definedName>
    <definedName name="_xlnm.Print_Area" localSheetId="1">'приложение 8'!$A$1:$J$405</definedName>
  </definedNames>
  <calcPr fullCalcOnLoad="1"/>
</workbook>
</file>

<file path=xl/sharedStrings.xml><?xml version="1.0" encoding="utf-8"?>
<sst xmlns="http://schemas.openxmlformats.org/spreadsheetml/2006/main" count="5022" uniqueCount="577">
  <si>
    <t>Денежные взыскания (штрафы) и иные суммы, взыскиваемые с лиц,виновных в совершении преступлений, и в возмещение ущерба имуществу, зачисляемые в бюджеты муниципальных районов</t>
  </si>
  <si>
    <t>ПЕРЕЧЕНЬ  ГЛАВНЫХ АДМИНИСТРАТОРОВ  ДОХОДОВ  РАЙОННОГО БЮДЖЕТА</t>
  </si>
  <si>
    <t>Код бюджетной классификации Российской Федерации</t>
  </si>
  <si>
    <t>Наименование  кодов  доходов бюджетной классификации Российской Федерации</t>
  </si>
  <si>
    <t>администратора доходов</t>
  </si>
  <si>
    <t>доходов районного бюджета</t>
  </si>
  <si>
    <t>006</t>
  </si>
  <si>
    <t>1 11 05013 05 0000 120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</si>
  <si>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 а также средства от продажи права на заключение договоров аренды указанных земельных участков</t>
  </si>
  <si>
    <t>1 11 05013 13 0000 120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</si>
  <si>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</si>
  <si>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1 11 05035 05 0000 120</t>
  </si>
  <si>
    <t>Доходы от сдачи в аренду имущества, находящегося в оператвном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</t>
  </si>
  <si>
    <t xml:space="preserve"> 1 11 07015 05 0000 120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</si>
  <si>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 , созданных муниципальными районами</t>
  </si>
  <si>
    <t xml:space="preserve"> 1 11 09045 05 0000 120</t>
  </si>
  <si>
    <t>Прочие поступления от использования имущества , находящегося в  собственности муниципальных районов( за исключением имущества муниципальных бюджетных и автономных учреждений,  а также имущества муниципальных унитарных предприятий , в том числе казенных)</t>
  </si>
  <si>
    <t xml:space="preserve"> 1 14  02052 05 0000 410</t>
  </si>
  <si>
    <t>Доходы   от реализации имущества , находящегося в оперативном управлении учреждений , находящихся в ведении органов управления муниципальных районов  ( 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</si>
  <si>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1 14  02052 05 0000 440</t>
  </si>
  <si>
    <t>Доходы   от реализации имущества , находящегося в оперативном управлении учреждений , находящихся в ведении органов управления муниципальных районов  ( 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</si>
  <si>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1 14  02053 05 0000 410</t>
  </si>
  <si>
    <t>Доходы от реализации иного имущества 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</si>
  <si>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1 14  02053 05 0000 440</t>
  </si>
  <si>
    <t>Доходы от реализации иного имущества 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</si>
  <si>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1 14 04050 05 0000 420</t>
  </si>
  <si>
    <t xml:space="preserve">Доходы  от продажи нематериальных  активов, находящихся в собственности   муниципальных районов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</si>
  <si>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</si>
  <si>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</si>
  <si>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</si>
  <si>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</si>
  <si>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Управление образования администрации Погарского района</t>
  </si>
  <si>
    <t>003</t>
  </si>
  <si>
    <t>2 02 20051 05 0000 151</t>
  </si>
  <si>
    <t>Субсидии бюджетам муниципальных районов на реализацию федеральных целевых программ</t>
  </si>
  <si>
    <t>2 02 25097 05 0000 151</t>
  </si>
  <si>
    <t>Субсидии бюджетам муниципальных районов  на создание  в общеобразовательных организациях, расположенных в сельской местности, условий  для занятий физической культурой  и спортом</t>
  </si>
  <si>
    <t>2 02 25520 05 0000 151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</si>
  <si>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</si>
  <si>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2 02 29999 05 0000 151</t>
  </si>
  <si>
    <t>Прочие субсидии бюджетам муниципальных районов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</si>
  <si>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</si>
  <si>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</si>
  <si>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2 02 30029 05 0000 151</t>
  </si>
  <si>
    <t>Субвенции бюджетам муниципальных районов  на выплату  компенсации части родительской платы за присмотр и уход за ребенком в образовательных организациях,реализующих образовательную программу дошкольного образования</t>
  </si>
  <si>
    <t>2 02 39999 05 0000 151</t>
  </si>
  <si>
    <t>Прочие субвенции бюджетам муниципальных районов</t>
  </si>
  <si>
    <t>2 02 49999 05 0000 151</t>
  </si>
  <si>
    <t>Прочие межбюджетные трансферты, передаваемые бюджетам муниципальных районов</t>
  </si>
  <si>
    <t>Финансовое управление администрации  Погарского района</t>
  </si>
  <si>
    <t>009</t>
  </si>
  <si>
    <t xml:space="preserve"> 1 11 03050 05 0000 120</t>
  </si>
  <si>
    <t>Проценты, полученные от предоставления бюджетных кредитов внутри страны за счет средств  бюджетов  муниципальных районов</t>
  </si>
  <si>
    <t xml:space="preserve"> 1 17 05050 05 0000 180</t>
  </si>
  <si>
    <t>Прочие неналоговые доходы  бюджетов муниципальных районов</t>
  </si>
  <si>
    <t xml:space="preserve"> 2 02 15001 05 0000 151</t>
  </si>
  <si>
    <t>Дотация бюджетам муниципальных районов на выравнивание  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</si>
  <si>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</si>
  <si>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</si>
  <si>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 xml:space="preserve"> 2 02 19999 05 0000 151</t>
  </si>
  <si>
    <t>Прочие дотации бюджетам муниципальных районов</t>
  </si>
  <si>
    <t xml:space="preserve">Прочие  межбюджетные трансферты, передаваемые бюджетам  муниципальных  районов  </t>
  </si>
  <si>
    <t>2 07 05030 05 0000 180</t>
  </si>
  <si>
    <t>Прочие безвозмездные поступления в бюджеты муниципальных районов</t>
  </si>
  <si>
    <t xml:space="preserve">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</si>
  <si>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начисленных за несвоевременное осуществление такого возврата и процентов , начисленных на излишне взысканные суммы</t>
  </si>
  <si>
    <t xml:space="preserve"> 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</si>
  <si>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нахначение, прошлых лет из бюджетов поселений</t>
  </si>
  <si>
    <t xml:space="preserve"> 2 19 60010 05 0000 151</t>
  </si>
  <si>
    <t>Администрация Погарского района</t>
  </si>
  <si>
    <t>916</t>
  </si>
  <si>
    <t xml:space="preserve"> 1 08 07150 01 0000 110</t>
  </si>
  <si>
    <t>Государственная  пошлина за выдачу разрешения на установку рекламной конструкции</t>
  </si>
  <si>
    <t xml:space="preserve"> 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</si>
  <si>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осущесвляющих перевозки опасных, тяжеловесных и (или) крупногаборитных грузов, зачисляемая в бюджеты муниципальных районов</t>
  </si>
  <si>
    <t xml:space="preserve"> 1 15 02050 05 0000 140</t>
  </si>
  <si>
    <t xml:space="preserve">Платежи, взымаемые  организациями муниципальных районов  за выполнение определенных функций </t>
  </si>
  <si>
    <t xml:space="preserve">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</si>
  <si>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</si>
  <si>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2 02 20216 05 0000 151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</si>
  <si>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</si>
  <si>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2 02 25127 05 0000 151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</si>
  <si>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оброне"(ГТО)</t>
  </si>
  <si>
    <t xml:space="preserve"> 2 02 25519 05 0000 151</t>
  </si>
  <si>
    <t>Субсидии бюджетам муниципальных районов на поддержку отрасли культуры</t>
  </si>
  <si>
    <t>2 02 25558 05 0000 151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</si>
  <si>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</si>
  <si>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2 02 29999 05 0000 151</t>
  </si>
  <si>
    <t xml:space="preserve"> 2 02 30024 05 0000 151</t>
  </si>
  <si>
    <t>2 02 35082 05 0000 151</t>
  </si>
  <si>
    <t>Субвенции бюджетам муниципальных районов  на обеспечение предоставления жилых помещений детям - сиротам и детям, оставшимся без попечения родителей, лицам их их числа по договорам найма специализированных жилых помещений</t>
  </si>
  <si>
    <t xml:space="preserve"> 2 02 35118 05 0000 151</t>
  </si>
  <si>
    <t xml:space="preserve">Субвенции бюджетам муниципальных районов  на осуществление  первичного  воинского  учета на территориях, где отсутствуют военные комиссариаты </t>
  </si>
  <si>
    <t xml:space="preserve"> 2 02 35120 05 0000 151</t>
  </si>
  <si>
    <t>Субвенции бюджетам муниципальных районов  на составление списков кандидатов в присяжные заседатели федеральных судов общей  юрисдикции в Российской Федерации</t>
  </si>
  <si>
    <t xml:space="preserve"> 2 02 35260 05 0000 151</t>
  </si>
  <si>
    <t xml:space="preserve">Субвенцияи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</si>
  <si>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</si>
  <si>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</si>
  <si>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2 02 45146 05 0000 151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</si>
  <si>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сени "Интернет" и развитие системы библиотечного дела с учетом задачи расширения информационных технологий и оцифровки</t>
  </si>
  <si>
    <t>2 02 45148 05 0000 151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</si>
  <si>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</si>
  <si>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2 07 05010 05 0000 180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</si>
  <si>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</si>
  <si>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Иные доходы районного бюджта, администрирование которых может осуществляться главными администраторами доходов районного бюджета в пределах их компетенции (*)</t>
  </si>
  <si>
    <t>000</t>
  </si>
  <si>
    <t xml:space="preserve">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</si>
  <si>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</si>
  <si>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 xml:space="preserve"> 1 13 02995 05 0000 130</t>
  </si>
  <si>
    <t xml:space="preserve">Прочие доходы   от  компенсации затрат  бюджетов муниципальных районов </t>
  </si>
  <si>
    <t xml:space="preserve"> 1 16 18050 05 0000 140</t>
  </si>
  <si>
    <t>Денежные взыскания (штрафы) за нарушение бюджетного законодательства  (в части бюджетов муниципальных районов)</t>
  </si>
  <si>
    <t xml:space="preserve"> 1 16 21050 05 0000 140</t>
  </si>
  <si>
    <t xml:space="preserve"> 1 16 23051 05 0000 140</t>
  </si>
  <si>
    <t xml:space="preserve"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  выступают получатели средств  бюджетов  муниципальных районов </t>
  </si>
  <si>
    <t xml:space="preserve"> 1 16 23052 05 0000 140</t>
  </si>
  <si>
    <t xml:space="preserve">Доходы от возмещения ущерба при возникновении иных страховых случаев,  когда выгодоприобретателями   выступают получатели средств  бюджетов  муниципальных районов </t>
  </si>
  <si>
    <t>1 16 90050 05 0000 140</t>
  </si>
  <si>
    <t>Прочие поступления от денежных взысканий (штрафов) и иных сумм в возьещение ущерба, зачисляемые в бюджеты муниципальных районов</t>
  </si>
  <si>
    <t xml:space="preserve"> 1 17 01050 05 0000 180</t>
  </si>
  <si>
    <t>Невыясненные поступления , зачисляемые в  бюджеты  муниципальных районов</t>
  </si>
  <si>
    <t xml:space="preserve"> 2 18 05010 05 0000 180</t>
  </si>
  <si>
    <t xml:space="preserve">Доходы бюджетов муниципальных районов от возврата бюджетными учреждениями остатков субсидий  прошлых лет </t>
  </si>
  <si>
    <t xml:space="preserve"> 2 18 05020 05 0000 180</t>
  </si>
  <si>
    <t xml:space="preserve">Доходы бюджетов муниципальных районов от возврата автономными учреждениями остатков субсидий  прошлых лет </t>
  </si>
  <si>
    <t xml:space="preserve"> 2 18 05030 05 0000 180</t>
  </si>
  <si>
    <t xml:space="preserve">Доходы бюджетов муниципальных районов от возврата иными организациями остатков субсидий  прошлых лет </t>
  </si>
  <si>
    <t>(*) 916.  Администрация Погарского района</t>
  </si>
  <si>
    <t>(*) 003. Управление образования Погарского района</t>
  </si>
  <si>
    <t>(*) 006. Комитет по управлению муниципальным имуществом администрации Погарского района</t>
  </si>
  <si>
    <t>(*) 009. Финансовое управление администрации Погарского района</t>
  </si>
  <si>
    <t>100</t>
  </si>
  <si>
    <t>810</t>
  </si>
  <si>
    <t>0</t>
  </si>
  <si>
    <t>Иные межбюджетные трансферты</t>
  </si>
  <si>
    <t>Ведомственная структура расходов районного бюджета на 2018 год и на плановый период 2019 и 2020 годов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</si>
  <si>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</si>
  <si>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</si>
  <si>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</si>
  <si>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</si>
  <si>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</si>
  <si>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</si>
  <si>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</si>
  <si>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2018 год</t>
  </si>
  <si>
    <t xml:space="preserve"> 2019 год</t>
  </si>
  <si>
    <t>2020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</si>
  <si>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</si>
  <si>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</si>
  <si>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</si>
  <si>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</si>
  <si>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</si>
  <si>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</si>
  <si>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</si>
  <si>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</si>
  <si>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</si>
  <si>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</si>
  <si>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</si>
  <si>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</si>
  <si>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</si>
  <si>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</si>
  <si>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</si>
  <si>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</si>
  <si>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</si>
  <si>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</si>
  <si>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</si>
  <si>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</si>
  <si>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</si>
  <si>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</si>
  <si>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</si>
  <si>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</si>
  <si>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</si>
  <si>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</si>
  <si>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</si>
  <si>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</si>
  <si>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</si>
  <si>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</si>
  <si>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</si>
  <si>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</si>
  <si>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</si>
  <si>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</si>
  <si>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</si>
  <si>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</si>
  <si>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</si>
  <si>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02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</si>
  <si>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</si>
  <si>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</si>
  <si>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</si>
  <si>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</si>
  <si>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</si>
  <si>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</si>
  <si>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</si>
  <si>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</si>
  <si>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</si>
  <si>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</si>
  <si>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</si>
  <si>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</si>
  <si>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</si>
  <si>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</si>
  <si>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</si>
  <si>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</si>
  <si>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</si>
  <si>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</si>
  <si>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</si>
  <si>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</si>
  <si>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</si>
  <si>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</si>
  <si>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</si>
  <si>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</si>
  <si>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</si>
  <si>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</si>
  <si>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</si>
  <si>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</si>
  <si>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</si>
  <si>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</si>
  <si>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</si>
  <si>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</si>
  <si>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</si>
  <si>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</si>
  <si>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</si>
  <si>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</si>
  <si>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</si>
  <si>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</si>
  <si>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</si>
  <si>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</si>
  <si>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</si>
  <si>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</si>
  <si>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</si>
  <si>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</si>
  <si>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</si>
  <si>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</si>
  <si>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</si>
  <si>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</si>
  <si>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</si>
  <si>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</si>
  <si>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</si>
  <si>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</si>
  <si>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</si>
  <si>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</si>
  <si>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</si>
  <si>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</si>
  <si>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</si>
  <si>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</si>
  <si>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</si>
  <si>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</si>
  <si>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</si>
  <si>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</si>
  <si>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</si>
  <si>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</si>
  <si>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</si>
  <si>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</si>
  <si>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</si>
  <si>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</si>
  <si>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</si>
  <si>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</si>
  <si>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</si>
  <si>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</si>
  <si>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</si>
  <si>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</si>
  <si>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</si>
  <si>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</si>
  <si>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</si>
  <si>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</si>
  <si>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</si>
  <si>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</si>
  <si>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</si>
  <si>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</si>
  <si>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</si>
  <si>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</si>
  <si>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</si>
  <si>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</si>
  <si>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</si>
  <si>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</si>
  <si>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</si>
  <si>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</si>
  <si>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</si>
  <si>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</si>
  <si>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</si>
  <si>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</si>
  <si>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</si>
  <si>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</si>
  <si>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</si>
  <si>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</si>
  <si>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</si>
  <si>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</si>
  <si>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</si>
  <si>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</si>
  <si>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</si>
  <si>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</si>
  <si>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</si>
  <si>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</si>
  <si>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</si>
  <si>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</si>
  <si>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</si>
  <si>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</si>
  <si>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</si>
  <si>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</si>
  <si>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</si>
  <si>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</si>
  <si>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</si>
  <si>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</si>
  <si>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</si>
  <si>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</si>
  <si>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</si>
  <si>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</si>
  <si>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</si>
  <si>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</si>
  <si>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</si>
  <si>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</si>
  <si>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</si>
  <si>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</si>
  <si>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</si>
  <si>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</si>
  <si>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</si>
  <si>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</si>
  <si>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</si>
  <si>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</si>
  <si>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</si>
  <si>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</si>
  <si>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</si>
  <si>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</si>
  <si>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</si>
  <si>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</si>
  <si>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</si>
  <si>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</si>
  <si>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</si>
  <si>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</si>
  <si>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</si>
  <si>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</si>
  <si>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</si>
  <si>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</si>
  <si>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</si>
  <si>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</si>
  <si>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</si>
  <si>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</si>
  <si>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</si>
  <si>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</si>
  <si>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</si>
  <si>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</si>
  <si>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</si>
  <si>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</si>
  <si>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</si>
  <si>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</si>
  <si>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</si>
  <si>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</si>
  <si>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</si>
  <si>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</si>
  <si>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</si>
  <si>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</si>
  <si>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</si>
  <si>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</si>
  <si>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</si>
  <si>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Софинансирование объектов капитальных вложений муниципальной собственности за счет средств местного бюджета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</si>
  <si>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</si>
  <si>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</si>
  <si>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</si>
  <si>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</si>
  <si>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</si>
  <si>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</si>
  <si>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</si>
  <si>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</si>
  <si>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</si>
  <si>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</si>
  <si>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</si>
  <si>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</si>
  <si>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</si>
  <si>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Мероприятия в сфере охраны окружающей среды</t>
  </si>
  <si>
    <t>02 0 11 83280</t>
  </si>
  <si>
    <t xml:space="preserve">Культура, кинематография </t>
  </si>
  <si>
    <t>Культура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</si>
  <si>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</si>
  <si>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</si>
  <si>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</si>
  <si>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</si>
  <si>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</si>
  <si>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</si>
  <si>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</si>
  <si>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</si>
  <si>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</si>
  <si>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</si>
  <si>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</si>
  <si>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</si>
  <si>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</si>
  <si>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</si>
  <si>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</si>
  <si>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</si>
  <si>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</si>
  <si>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</si>
  <si>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</si>
  <si>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</si>
  <si>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</si>
  <si>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</si>
  <si>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</si>
  <si>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</si>
  <si>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</si>
  <si>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</si>
  <si>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</si>
  <si>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</si>
  <si>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</si>
  <si>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</si>
  <si>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</si>
  <si>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</si>
  <si>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</si>
  <si>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</si>
  <si>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</si>
  <si>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</si>
  <si>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</si>
  <si>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</si>
  <si>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</si>
  <si>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</si>
  <si>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</si>
  <si>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</si>
  <si>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</si>
  <si>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</si>
  <si>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</si>
  <si>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</si>
  <si>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</si>
  <si>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</si>
  <si>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</si>
  <si>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</si>
  <si>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</si>
  <si>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</si>
  <si>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</si>
  <si>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</si>
  <si>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</si>
  <si>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</si>
  <si>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</si>
  <si>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</si>
  <si>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Распределение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</si>
  <si>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t>(рублей)</t>
  </si>
  <si>
    <t>МП</t>
  </si>
  <si>
    <t>ППМП</t>
  </si>
  <si>
    <t>ОМ</t>
  </si>
  <si>
    <t>НР</t>
  </si>
  <si>
    <t xml:space="preserve"> 2020 год</t>
  </si>
  <si>
    <t>Реализация полномочий  органов местного самоуправления Погарского района (2015-2020 годы)</t>
  </si>
  <si>
    <t>00</t>
  </si>
  <si>
    <t>12020</t>
  </si>
  <si>
    <t>14210</t>
  </si>
  <si>
    <t>16710</t>
  </si>
  <si>
    <t>16721</t>
  </si>
  <si>
    <t>16722</t>
  </si>
  <si>
    <t>16723</t>
  </si>
  <si>
    <t>17900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</si>
  <si>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</si>
  <si>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</si>
  <si>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</si>
  <si>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</si>
  <si>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</si>
  <si>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</si>
  <si>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</si>
  <si>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</si>
  <si>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</si>
  <si>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</si>
  <si>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</si>
  <si>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</si>
  <si>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</si>
  <si>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</si>
  <si>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</si>
  <si>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</si>
  <si>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</si>
  <si>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</si>
  <si>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81830</t>
  </si>
  <si>
    <t>82450</t>
  </si>
  <si>
    <t>82540</t>
  </si>
  <si>
    <t>83350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</si>
  <si>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</si>
  <si>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</si>
  <si>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</si>
  <si>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</si>
  <si>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</si>
  <si>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>L4970</t>
  </si>
  <si>
    <t>S1270</t>
  </si>
  <si>
    <t>S2800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</si>
  <si>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</si>
  <si>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</si>
  <si>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</si>
  <si>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</si>
  <si>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</si>
  <si>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</si>
  <si>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</si>
  <si>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</si>
  <si>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</si>
  <si>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</si>
  <si>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83300</t>
  </si>
  <si>
    <t>83320</t>
  </si>
  <si>
    <t>Развитие образования Погарского района (2015-2020 годы)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</si>
  <si>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</si>
  <si>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</si>
  <si>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</si>
  <si>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</si>
  <si>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</si>
  <si>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</si>
  <si>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</si>
  <si>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</si>
  <si>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</si>
  <si>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</si>
  <si>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</si>
  <si>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</si>
  <si>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</si>
  <si>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</si>
  <si>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</si>
  <si>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</si>
  <si>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</si>
  <si>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</si>
  <si>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</si>
  <si>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</si>
  <si>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</si>
  <si>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 (2015-2020 годы)</t>
  </si>
  <si>
    <t>82400</t>
  </si>
  <si>
    <t>Развитие физической культуры и спорта в Погарском районе (2015-2020 годы)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</si>
  <si>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</si>
  <si>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Управление муниципальными финансами Погарского района (2015-2020 годы)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</si>
  <si>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</si>
  <si>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</si>
  <si>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</si>
  <si>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</si>
  <si>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</si>
  <si>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</si>
  <si>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</si>
  <si>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</si>
  <si>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>Обеспечение деятельности Комитета по управлению муниципальным имцществом  администрации Погарского района (2015-2020 годы)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</si>
  <si>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</si>
  <si>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</si>
  <si>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</si>
  <si>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80910</t>
  </si>
  <si>
    <t>80930</t>
  </si>
  <si>
    <t>Непрограммная деятельность</t>
  </si>
  <si>
    <t>15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</si>
  <si>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</si>
  <si>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</si>
  <si>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</si>
  <si>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</si>
  <si>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</si>
  <si>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Наименование поселений</t>
  </si>
  <si>
    <t>2019 год</t>
  </si>
  <si>
    <t>Борщовское сельское поселение</t>
  </si>
  <si>
    <t xml:space="preserve">Вадьковское сельское поселение </t>
  </si>
  <si>
    <t>Витемлянское сельское поселение</t>
  </si>
  <si>
    <t xml:space="preserve">Городищенское сельское поселение </t>
  </si>
  <si>
    <t xml:space="preserve">Гриневское сельское поселение </t>
  </si>
  <si>
    <t xml:space="preserve">Долботовское сельское поселение </t>
  </si>
  <si>
    <t xml:space="preserve">Посудичское сельское поселение  </t>
  </si>
  <si>
    <t xml:space="preserve">Прирубкинское сельское поселение </t>
  </si>
  <si>
    <t xml:space="preserve">Стеченское сельское поселение </t>
  </si>
  <si>
    <t>Суворовское сельское поселение</t>
  </si>
  <si>
    <t>ИТОГО</t>
  </si>
  <si>
    <t>2018 год</t>
  </si>
  <si>
    <t xml:space="preserve">Кистерское сельское поселение </t>
  </si>
  <si>
    <t xml:space="preserve">Чаусовское сельское поселение </t>
  </si>
  <si>
    <t xml:space="preserve">Юдиновское сельское поселение </t>
  </si>
  <si>
    <t>Распределение  иных межбюджетных трансфертов из бюджета муниципального района в бюджеты поселение на осуществление передаваемых полномочий по решению отдельных вопросов местного значение поселений в сфере дорожной деятельности на 2018 год и на  плановый период 2019 и 2020 годов.</t>
  </si>
  <si>
    <t>Организация и содержание мест  захоронения твердых бытовых отходов</t>
  </si>
  <si>
    <t>02 0 00 81720</t>
  </si>
  <si>
    <t>81720</t>
  </si>
  <si>
    <t>Приложение 1</t>
  </si>
  <si>
    <t>к решению Погарского районного</t>
  </si>
  <si>
    <t>Совета народных депутатов</t>
  </si>
  <si>
    <t xml:space="preserve">от </t>
  </si>
  <si>
    <t xml:space="preserve">"О внесении изменений </t>
  </si>
  <si>
    <t>в решение Погарского районного</t>
  </si>
  <si>
    <t>от 26.12.2017 №5-258</t>
  </si>
  <si>
    <t>"О бюджете Погарского района на 2018 год</t>
  </si>
  <si>
    <t xml:space="preserve">и на плановый период 2019 и 2020 годов" </t>
  </si>
  <si>
    <t>Приложение 2</t>
  </si>
  <si>
    <t xml:space="preserve">к решению Погарского районного  </t>
  </si>
  <si>
    <t>Погарского районного</t>
  </si>
  <si>
    <t>"О внесении изменений в решение</t>
  </si>
  <si>
    <t>Комитет по управлению муниципальным имуществом администрации Погарского района</t>
  </si>
  <si>
    <t>Возврат прочих остатков субсидий, субвенций и иных межбюджетных трансфертов, имеющих целевое значение, прошлых лет из бюджетов муниципальных районов</t>
  </si>
  <si>
    <t>Приложение 8.1.</t>
  </si>
  <si>
    <t xml:space="preserve">к решению Погарского районного </t>
  </si>
  <si>
    <t>Приложение 3</t>
  </si>
  <si>
    <t>Приложение 4</t>
  </si>
  <si>
    <t>Приложение 9.1.</t>
  </si>
  <si>
    <t>Приложение 10</t>
  </si>
  <si>
    <t>таблица4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</si>
</sst>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53" applyFont="1" applyFill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center" vertical="top" shrinkToFit="1"/>
      <protection/>
    </xf>
    <xf numFmtId="4" fontId="3" fillId="0" borderId="10" xfId="53" applyNumberFormat="1" applyFont="1" applyFill="1" applyBorder="1" applyAlignment="1" applyProtection="1">
      <alignment horizontal="right" vertical="top" shrinkToFit="1"/>
      <protection locked="0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horizontal="center" vertical="top" shrinkToFit="1"/>
      <protection/>
    </xf>
    <xf numFmtId="4" fontId="4" fillId="0" borderId="10" xfId="53" applyNumberFormat="1" applyFont="1" applyFill="1" applyBorder="1" applyAlignment="1" applyProtection="1">
      <alignment horizontal="right" vertical="top" shrinkToFit="1"/>
      <protection locked="0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wrapText="1"/>
    </xf>
    <xf numFmtId="0" fontId="4" fillId="0" borderId="10" xfId="53" applyFont="1" applyFill="1" applyBorder="1" applyAlignment="1">
      <alignment vertical="center" wrapText="1"/>
      <protection/>
    </xf>
    <xf numFmtId="0" fontId="56" fillId="0" borderId="11" xfId="0" applyFont="1" applyFill="1" applyBorder="1" applyAlignment="1">
      <alignment wrapText="1"/>
    </xf>
    <xf numFmtId="49" fontId="3" fillId="0" borderId="10" xfId="53" applyNumberFormat="1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6" fillId="0" borderId="10" xfId="0" applyFont="1" applyFill="1" applyBorder="1" applyAlignment="1">
      <alignment wrapText="1"/>
    </xf>
    <xf numFmtId="0" fontId="3" fillId="0" borderId="10" xfId="55" applyFont="1" applyFill="1" applyBorder="1" applyAlignment="1">
      <alignment horizontal="left" vertical="top" wrapText="1"/>
      <protection/>
    </xf>
    <xf numFmtId="49" fontId="3" fillId="0" borderId="10" xfId="55" applyNumberFormat="1" applyFont="1" applyFill="1" applyBorder="1" applyAlignment="1">
      <alignment horizontal="center" vertical="top" shrinkToFit="1"/>
      <protection/>
    </xf>
    <xf numFmtId="0" fontId="55" fillId="0" borderId="10" xfId="57" applyFont="1" applyFill="1" applyBorder="1" applyAlignment="1">
      <alignment wrapText="1"/>
      <protection/>
    </xf>
    <xf numFmtId="49" fontId="4" fillId="0" borderId="10" xfId="55" applyNumberFormat="1" applyFont="1" applyFill="1" applyBorder="1" applyAlignment="1">
      <alignment horizontal="center" vertical="top" shrinkToFi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55" fillId="0" borderId="11" xfId="0" applyFont="1" applyFill="1" applyBorder="1" applyAlignment="1">
      <alignment/>
    </xf>
    <xf numFmtId="0" fontId="56" fillId="0" borderId="10" xfId="57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5" applyFont="1" applyFill="1" applyBorder="1" applyAlignment="1">
      <alignment vertical="center" wrapText="1"/>
      <protection/>
    </xf>
    <xf numFmtId="0" fontId="58" fillId="0" borderId="10" xfId="0" applyNumberFormat="1" applyFont="1" applyFill="1" applyBorder="1" applyAlignment="1">
      <alignment horizontal="left" vertical="center" wrapText="1"/>
    </xf>
    <xf numFmtId="0" fontId="57" fillId="0" borderId="10" xfId="57" applyNumberFormat="1" applyFont="1" applyFill="1" applyBorder="1" applyAlignment="1">
      <alignment horizontal="left" vertical="center" wrapText="1"/>
      <protection/>
    </xf>
    <xf numFmtId="0" fontId="58" fillId="0" borderId="10" xfId="57" applyNumberFormat="1" applyFont="1" applyFill="1" applyBorder="1" applyAlignment="1">
      <alignment horizontal="left" vertical="center" wrapText="1"/>
      <protection/>
    </xf>
    <xf numFmtId="0" fontId="55" fillId="0" borderId="11" xfId="0" applyFont="1" applyFill="1" applyBorder="1" applyAlignment="1">
      <alignment wrapText="1"/>
    </xf>
    <xf numFmtId="4" fontId="3" fillId="0" borderId="10" xfId="53" applyNumberFormat="1" applyFont="1" applyFill="1" applyBorder="1" applyAlignment="1">
      <alignment horizontal="right" vertical="top" shrinkToFit="1"/>
      <protection/>
    </xf>
    <xf numFmtId="4" fontId="4" fillId="0" borderId="10" xfId="53" applyNumberFormat="1" applyFont="1" applyFill="1" applyBorder="1" applyAlignment="1">
      <alignment horizontal="right" vertical="top" shrinkToFi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4" fontId="3" fillId="0" borderId="10" xfId="53" applyNumberFormat="1" applyFont="1" applyFill="1" applyBorder="1">
      <alignment/>
      <protection/>
    </xf>
    <xf numFmtId="178" fontId="4" fillId="0" borderId="0" xfId="53" applyNumberFormat="1" applyFont="1" applyFill="1">
      <alignment/>
      <protection/>
    </xf>
    <xf numFmtId="0" fontId="4" fillId="0" borderId="0" xfId="53" applyFont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Border="1">
      <alignment/>
      <protection/>
    </xf>
    <xf numFmtId="0" fontId="4" fillId="0" borderId="0" xfId="53" applyFont="1" applyAlignment="1">
      <alignment horizontal="right"/>
      <protection/>
    </xf>
    <xf numFmtId="0" fontId="11" fillId="0" borderId="10" xfId="53" applyFont="1" applyFill="1" applyBorder="1" applyAlignment="1">
      <alignment horizontal="left" vertical="top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shrinkToFit="1"/>
      <protection/>
    </xf>
    <xf numFmtId="4" fontId="11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shrinkToFit="1"/>
      <protection/>
    </xf>
    <xf numFmtId="4" fontId="3" fillId="0" borderId="12" xfId="53" applyNumberFormat="1" applyFont="1" applyFill="1" applyBorder="1" applyAlignment="1" applyProtection="1">
      <alignment horizontal="right" vertical="center" shrinkToFit="1"/>
      <protection locked="0"/>
    </xf>
    <xf numFmtId="0" fontId="55" fillId="0" borderId="10" xfId="0" applyFont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shrinkToFit="1"/>
      <protection/>
    </xf>
    <xf numFmtId="0" fontId="55" fillId="0" borderId="10" xfId="0" applyFont="1" applyBorder="1" applyAlignment="1">
      <alignment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wrapText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right" vertical="center" shrinkToFit="1"/>
      <protection/>
    </xf>
    <xf numFmtId="4" fontId="4" fillId="0" borderId="12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4" fillId="0" borderId="10" xfId="53" applyFont="1" applyFill="1" applyBorder="1" applyAlignment="1">
      <alignment vertical="top" wrapText="1"/>
      <protection/>
    </xf>
    <xf numFmtId="0" fontId="55" fillId="0" borderId="10" xfId="57" applyFont="1" applyBorder="1" applyAlignment="1">
      <alignment wrapText="1"/>
      <protection/>
    </xf>
    <xf numFmtId="0" fontId="56" fillId="0" borderId="10" xfId="0" applyFont="1" applyBorder="1" applyAlignment="1">
      <alignment wrapText="1"/>
    </xf>
    <xf numFmtId="0" fontId="11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>
      <alignment horizontal="right" vertical="center" wrapText="1"/>
      <protection/>
    </xf>
    <xf numFmtId="0" fontId="56" fillId="0" borderId="11" xfId="0" applyFont="1" applyBorder="1" applyAlignment="1">
      <alignment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8" fillId="34" borderId="13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vertical="center" wrapText="1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4" fontId="11" fillId="0" borderId="10" xfId="68" applyNumberFormat="1" applyFont="1" applyFill="1" applyBorder="1" applyAlignment="1">
      <alignment horizontal="right" vertical="center"/>
    </xf>
    <xf numFmtId="4" fontId="3" fillId="0" borderId="10" xfId="68" applyNumberFormat="1" applyFont="1" applyFill="1" applyBorder="1" applyAlignment="1">
      <alignment horizontal="right" vertical="center"/>
    </xf>
    <xf numFmtId="4" fontId="4" fillId="0" borderId="10" xfId="68" applyNumberFormat="1" applyFont="1" applyFill="1" applyBorder="1" applyAlignment="1">
      <alignment horizontal="right" vertical="center"/>
    </xf>
    <xf numFmtId="49" fontId="13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4" fontId="13" fillId="0" borderId="10" xfId="53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4" fontId="11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0" fontId="11" fillId="0" borderId="10" xfId="53" applyFont="1" applyFill="1" applyBorder="1" applyAlignment="1">
      <alignment horizontal="left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" fontId="13" fillId="0" borderId="10" xfId="53" applyNumberFormat="1" applyFont="1" applyFill="1" applyBorder="1" applyAlignment="1">
      <alignment horizontal="right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0" fontId="58" fillId="0" borderId="13" xfId="0" applyNumberFormat="1" applyFont="1" applyFill="1" applyBorder="1" applyAlignment="1">
      <alignment horizontal="left" vertical="center" wrapText="1"/>
    </xf>
    <xf numFmtId="4" fontId="4" fillId="0" borderId="0" xfId="53" applyNumberFormat="1" applyFont="1" applyFill="1">
      <alignment/>
      <protection/>
    </xf>
    <xf numFmtId="0" fontId="0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3" fontId="1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4" fontId="9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/>
      <protection/>
    </xf>
    <xf numFmtId="0" fontId="5" fillId="33" borderId="0" xfId="54" applyFont="1" applyFill="1" applyBorder="1" applyAlignment="1">
      <alignment/>
      <protection/>
    </xf>
    <xf numFmtId="0" fontId="4" fillId="0" borderId="0" xfId="53" applyFont="1" applyFill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54" applyFont="1" applyBorder="1">
      <alignment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49" fontId="4" fillId="34" borderId="10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0" fontId="16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4" xfId="53" applyNumberFormat="1" applyFont="1" applyFill="1" applyBorder="1" applyAlignment="1">
      <alignment horizontal="center" vertical="center" wrapText="1" shrinkToFit="1"/>
      <protection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0" fontId="4" fillId="0" borderId="14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59" fillId="0" borderId="0" xfId="0" applyNumberFormat="1" applyFont="1" applyFill="1" applyAlignment="1">
      <alignment horizontal="center" vertical="center" wrapText="1"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60" fillId="0" borderId="16" xfId="0" applyNumberFormat="1" applyFont="1" applyFill="1" applyBorder="1" applyAlignment="1">
      <alignment horizontal="right" vertical="center" wrapText="1"/>
    </xf>
    <xf numFmtId="0" fontId="4" fillId="33" borderId="14" xfId="53" applyFont="1" applyFill="1" applyBorder="1" applyAlignment="1">
      <alignment horizontal="center" vertical="center" shrinkToFit="1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wrapText="1"/>
    </xf>
    <xf numFmtId="49" fontId="4" fillId="33" borderId="14" xfId="53" applyNumberFormat="1" applyFont="1" applyFill="1" applyBorder="1" applyAlignment="1">
      <alignment horizontal="center" vertical="center" wrapText="1" shrinkToFit="1"/>
      <protection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2" xfId="53" applyNumberFormat="1" applyFont="1" applyFill="1" applyBorder="1" applyAlignment="1">
      <alignment horizontal="center" vertical="center" wrapText="1" shrinkToFit="1"/>
      <protection/>
    </xf>
    <xf numFmtId="0" fontId="13" fillId="0" borderId="0" xfId="0" applyFont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6"/>
  <sheetViews>
    <sheetView view="pageBreakPreview" zoomScale="115" zoomScaleSheetLayoutView="115" zoomScalePageLayoutView="0" workbookViewId="0" topLeftCell="A13">
      <selection activeCell="B55" sqref="B55"/>
    </sheetView>
  </sheetViews>
  <sheetFormatPr defaultColWidth="9.00390625" defaultRowHeight="12.75"/>
  <cols>
    <col min="1" max="1" width="6.75390625" style="0" customWidth="1"/>
    <col min="2" max="2" width="22.375" style="0" customWidth="1"/>
    <col min="8" max="8" width="21.125" style="0" customWidth="1"/>
    <col min="9" max="9" width="3.75390625" style="0" customWidth="1"/>
  </cols>
  <sheetData>
    <row r="1" spans="4:11" ht="18.75">
      <c r="D1" s="144" t="s">
        <v>555</v>
      </c>
      <c r="F1" s="144"/>
      <c r="G1" s="144"/>
      <c r="H1" s="144"/>
      <c r="I1" s="144"/>
      <c r="J1" s="148"/>
      <c r="K1" s="148"/>
    </row>
    <row r="2" spans="4:11" ht="18.75">
      <c r="D2" s="144" t="s">
        <v>556</v>
      </c>
      <c r="F2" s="144"/>
      <c r="G2" s="144"/>
      <c r="H2" s="144"/>
      <c r="I2" s="144"/>
      <c r="J2" s="144"/>
      <c r="K2" s="144"/>
    </row>
    <row r="3" spans="4:11" ht="18.75">
      <c r="D3" s="144" t="s">
        <v>557</v>
      </c>
      <c r="F3" s="144"/>
      <c r="G3" s="144"/>
      <c r="H3" s="144"/>
      <c r="I3" s="144"/>
      <c r="J3" s="144"/>
      <c r="K3" s="144"/>
    </row>
    <row r="4" spans="4:11" ht="18.75">
      <c r="D4" s="144" t="s">
        <v>558</v>
      </c>
      <c r="F4" s="144"/>
      <c r="G4" s="144"/>
      <c r="H4" s="144"/>
      <c r="I4" s="144"/>
      <c r="J4" s="144"/>
      <c r="K4" s="144"/>
    </row>
    <row r="5" spans="4:11" ht="18.75">
      <c r="D5" s="144" t="s">
        <v>567</v>
      </c>
      <c r="F5" s="144"/>
      <c r="G5" s="144"/>
      <c r="H5" s="144"/>
      <c r="I5" s="144"/>
      <c r="J5" s="144"/>
      <c r="K5" s="144"/>
    </row>
    <row r="6" spans="4:11" ht="18.75">
      <c r="D6" s="144" t="s">
        <v>566</v>
      </c>
      <c r="F6" s="144"/>
      <c r="G6" s="144"/>
      <c r="H6" s="144"/>
      <c r="I6" s="144"/>
      <c r="J6" s="144"/>
      <c r="K6" s="144"/>
    </row>
    <row r="7" spans="4:11" ht="18.75">
      <c r="D7" s="144" t="s">
        <v>557</v>
      </c>
      <c r="F7" s="144"/>
      <c r="G7" s="144"/>
      <c r="H7" s="144"/>
      <c r="I7" s="144"/>
      <c r="J7" s="144"/>
      <c r="K7" s="144"/>
    </row>
    <row r="8" spans="4:11" ht="18.75">
      <c r="D8" s="144" t="s">
        <v>561</v>
      </c>
      <c r="F8" s="144"/>
      <c r="G8" s="144"/>
      <c r="H8" s="144"/>
      <c r="I8" s="144"/>
      <c r="J8" s="144"/>
      <c r="K8" s="144"/>
    </row>
    <row r="9" spans="4:11" ht="18.75">
      <c r="D9" s="144" t="s">
        <v>562</v>
      </c>
      <c r="F9" s="143"/>
      <c r="G9" s="143"/>
      <c r="H9" s="143"/>
      <c r="I9" s="143"/>
      <c r="J9" s="143"/>
      <c r="K9" s="143"/>
    </row>
    <row r="10" spans="4:11" ht="18.75">
      <c r="D10" s="144" t="s">
        <v>563</v>
      </c>
      <c r="F10" s="144"/>
      <c r="G10" s="144"/>
      <c r="H10" s="144"/>
      <c r="I10" s="144"/>
      <c r="J10" s="144"/>
      <c r="K10" s="144"/>
    </row>
    <row r="11" spans="4:11" ht="18.75">
      <c r="D11" s="143"/>
      <c r="F11" s="143"/>
      <c r="G11" s="143"/>
      <c r="H11" s="143"/>
      <c r="I11" s="143"/>
      <c r="J11" s="143"/>
      <c r="K11" s="143"/>
    </row>
    <row r="12" spans="4:11" ht="18.75">
      <c r="D12" s="144" t="s">
        <v>564</v>
      </c>
      <c r="F12" s="144"/>
      <c r="G12" s="144"/>
      <c r="H12" s="144"/>
      <c r="I12" s="144"/>
      <c r="J12" s="144"/>
      <c r="K12" s="144"/>
    </row>
    <row r="13" spans="4:11" ht="18.75">
      <c r="D13" s="144" t="s">
        <v>565</v>
      </c>
      <c r="F13" s="144"/>
      <c r="G13" s="144"/>
      <c r="H13" s="144"/>
      <c r="I13" s="144"/>
      <c r="J13" s="144"/>
      <c r="K13" s="144"/>
    </row>
    <row r="14" spans="4:11" ht="18.75">
      <c r="D14" s="144" t="s">
        <v>557</v>
      </c>
      <c r="F14" s="144"/>
      <c r="G14" s="144"/>
      <c r="H14" s="144"/>
      <c r="I14" s="144"/>
      <c r="J14" s="144"/>
      <c r="K14" s="144"/>
    </row>
    <row r="15" spans="4:11" ht="18.75">
      <c r="D15" s="145" t="s">
        <v>561</v>
      </c>
      <c r="F15" s="145"/>
      <c r="G15" s="145"/>
      <c r="H15" s="145"/>
      <c r="I15" s="145"/>
      <c r="J15" s="145"/>
      <c r="K15" s="145"/>
    </row>
    <row r="16" spans="4:11" ht="18.75">
      <c r="D16" s="145" t="s">
        <v>562</v>
      </c>
      <c r="F16" s="145"/>
      <c r="G16" s="145"/>
      <c r="H16" s="145"/>
      <c r="I16" s="145"/>
      <c r="J16" s="145"/>
      <c r="K16" s="145"/>
    </row>
    <row r="17" spans="4:11" ht="18.75">
      <c r="D17" s="144" t="s">
        <v>563</v>
      </c>
      <c r="F17" s="144"/>
      <c r="G17" s="144"/>
      <c r="H17" s="144"/>
      <c r="I17" s="144"/>
      <c r="J17" s="144"/>
      <c r="K17" s="144"/>
    </row>
    <row r="18" spans="2:8" ht="12.75">
      <c r="B18" s="159"/>
      <c r="C18" s="159"/>
      <c r="D18" s="159"/>
      <c r="E18" s="159"/>
      <c r="F18" s="159"/>
      <c r="G18" s="159"/>
      <c r="H18" s="159"/>
    </row>
    <row r="19" spans="2:8" ht="12.75">
      <c r="B19" s="159" t="s">
        <v>1</v>
      </c>
      <c r="C19" s="159"/>
      <c r="D19" s="159"/>
      <c r="E19" s="159"/>
      <c r="F19" s="159"/>
      <c r="G19" s="159"/>
      <c r="H19" s="159"/>
    </row>
    <row r="20" spans="2:8" ht="12.75">
      <c r="B20" s="1"/>
      <c r="C20" s="1"/>
      <c r="D20" s="1"/>
      <c r="E20" s="1"/>
      <c r="F20" s="1"/>
      <c r="G20" s="1"/>
      <c r="H20" s="1"/>
    </row>
    <row r="21" spans="1:8" ht="48" customHeight="1">
      <c r="A21" s="160" t="s">
        <v>2</v>
      </c>
      <c r="B21" s="160"/>
      <c r="C21" s="161" t="s">
        <v>3</v>
      </c>
      <c r="D21" s="161"/>
      <c r="E21" s="161"/>
      <c r="F21" s="161"/>
      <c r="G21" s="161"/>
      <c r="H21" s="161"/>
    </row>
    <row r="22" spans="1:14" ht="45.75" customHeight="1">
      <c r="A22" s="150" t="s">
        <v>4</v>
      </c>
      <c r="B22" s="149" t="s">
        <v>5</v>
      </c>
      <c r="C22" s="161"/>
      <c r="D22" s="161"/>
      <c r="E22" s="161"/>
      <c r="F22" s="161"/>
      <c r="G22" s="161"/>
      <c r="H22" s="161"/>
      <c r="N22" s="142"/>
    </row>
    <row r="23" spans="1:8" ht="15.75">
      <c r="A23" s="162" t="s">
        <v>568</v>
      </c>
      <c r="B23" s="162"/>
      <c r="C23" s="162"/>
      <c r="D23" s="162"/>
      <c r="E23" s="162"/>
      <c r="F23" s="162"/>
      <c r="G23" s="162"/>
      <c r="H23" s="162"/>
    </row>
    <row r="24" spans="1:8" ht="81" customHeight="1">
      <c r="A24" s="151" t="s">
        <v>6</v>
      </c>
      <c r="B24" s="151" t="s">
        <v>7</v>
      </c>
      <c r="C24" s="163" t="s">
        <v>8</v>
      </c>
      <c r="D24" s="163"/>
      <c r="E24" s="163"/>
      <c r="F24" s="163"/>
      <c r="G24" s="163"/>
      <c r="H24" s="163"/>
    </row>
    <row r="25" spans="1:8" ht="58.5" customHeight="1">
      <c r="A25" s="151" t="s">
        <v>6</v>
      </c>
      <c r="B25" s="152" t="s">
        <v>9</v>
      </c>
      <c r="C25" s="164" t="s">
        <v>10</v>
      </c>
      <c r="D25" s="164"/>
      <c r="E25" s="164"/>
      <c r="F25" s="164"/>
      <c r="G25" s="164"/>
      <c r="H25" s="164"/>
    </row>
    <row r="26" spans="1:8" ht="40.5" customHeight="1">
      <c r="A26" s="151" t="s">
        <v>6</v>
      </c>
      <c r="B26" s="152" t="s">
        <v>11</v>
      </c>
      <c r="C26" s="164" t="s">
        <v>12</v>
      </c>
      <c r="D26" s="164"/>
      <c r="E26" s="164"/>
      <c r="F26" s="164"/>
      <c r="G26" s="164"/>
      <c r="H26" s="164"/>
    </row>
    <row r="27" spans="1:8" ht="43.5" customHeight="1">
      <c r="A27" s="151" t="s">
        <v>6</v>
      </c>
      <c r="B27" s="152" t="s">
        <v>13</v>
      </c>
      <c r="C27" s="164" t="s">
        <v>14</v>
      </c>
      <c r="D27" s="164"/>
      <c r="E27" s="164"/>
      <c r="F27" s="164"/>
      <c r="G27" s="164"/>
      <c r="H27" s="164"/>
    </row>
    <row r="28" spans="1:8" ht="53.25" customHeight="1">
      <c r="A28" s="151" t="s">
        <v>6</v>
      </c>
      <c r="B28" s="152" t="s">
        <v>15</v>
      </c>
      <c r="C28" s="164" t="s">
        <v>16</v>
      </c>
      <c r="D28" s="164"/>
      <c r="E28" s="164"/>
      <c r="F28" s="164"/>
      <c r="G28" s="164"/>
      <c r="H28" s="164"/>
    </row>
    <row r="29" spans="1:8" ht="54.75" customHeight="1">
      <c r="A29" s="151" t="s">
        <v>6</v>
      </c>
      <c r="B29" s="152" t="s">
        <v>17</v>
      </c>
      <c r="C29" s="164" t="s">
        <v>18</v>
      </c>
      <c r="D29" s="164"/>
      <c r="E29" s="164"/>
      <c r="F29" s="164"/>
      <c r="G29" s="164"/>
      <c r="H29" s="164"/>
    </row>
    <row r="30" spans="1:8" ht="65.25" customHeight="1">
      <c r="A30" s="151" t="s">
        <v>6</v>
      </c>
      <c r="B30" s="152" t="s">
        <v>19</v>
      </c>
      <c r="C30" s="164" t="s">
        <v>20</v>
      </c>
      <c r="D30" s="164"/>
      <c r="E30" s="164"/>
      <c r="F30" s="164"/>
      <c r="G30" s="164"/>
      <c r="H30" s="164"/>
    </row>
    <row r="31" spans="1:8" ht="66.75" customHeight="1">
      <c r="A31" s="151" t="s">
        <v>6</v>
      </c>
      <c r="B31" s="152" t="s">
        <v>21</v>
      </c>
      <c r="C31" s="164" t="s">
        <v>22</v>
      </c>
      <c r="D31" s="164"/>
      <c r="E31" s="164"/>
      <c r="F31" s="164"/>
      <c r="G31" s="164"/>
      <c r="H31" s="164"/>
    </row>
    <row r="32" spans="1:8" ht="66" customHeight="1">
      <c r="A32" s="151" t="s">
        <v>6</v>
      </c>
      <c r="B32" s="152" t="s">
        <v>23</v>
      </c>
      <c r="C32" s="164" t="s">
        <v>24</v>
      </c>
      <c r="D32" s="164"/>
      <c r="E32" s="164"/>
      <c r="F32" s="164"/>
      <c r="G32" s="164"/>
      <c r="H32" s="164"/>
    </row>
    <row r="33" spans="1:8" ht="30" customHeight="1">
      <c r="A33" s="151" t="s">
        <v>6</v>
      </c>
      <c r="B33" s="152" t="s">
        <v>25</v>
      </c>
      <c r="C33" s="164" t="s">
        <v>26</v>
      </c>
      <c r="D33" s="164"/>
      <c r="E33" s="164"/>
      <c r="F33" s="164"/>
      <c r="G33" s="164"/>
      <c r="H33" s="164"/>
    </row>
    <row r="34" spans="1:8" ht="41.25" customHeight="1">
      <c r="A34" s="151" t="s">
        <v>6</v>
      </c>
      <c r="B34" s="152" t="s">
        <v>27</v>
      </c>
      <c r="C34" s="164" t="s">
        <v>28</v>
      </c>
      <c r="D34" s="164"/>
      <c r="E34" s="164"/>
      <c r="F34" s="164"/>
      <c r="G34" s="164"/>
      <c r="H34" s="164"/>
    </row>
    <row r="35" spans="1:8" ht="39.75" customHeight="1">
      <c r="A35" s="151" t="s">
        <v>6</v>
      </c>
      <c r="B35" s="152" t="s">
        <v>29</v>
      </c>
      <c r="C35" s="164" t="s">
        <v>30</v>
      </c>
      <c r="D35" s="164"/>
      <c r="E35" s="164"/>
      <c r="F35" s="164"/>
      <c r="G35" s="164"/>
      <c r="H35" s="164"/>
    </row>
    <row r="36" spans="1:8" ht="15.75">
      <c r="A36" s="165" t="s">
        <v>31</v>
      </c>
      <c r="B36" s="165"/>
      <c r="C36" s="165"/>
      <c r="D36" s="165"/>
      <c r="E36" s="165"/>
      <c r="F36" s="165"/>
      <c r="G36" s="165"/>
      <c r="H36" s="165"/>
    </row>
    <row r="37" spans="1:8" ht="27.75" customHeight="1">
      <c r="A37" s="151" t="s">
        <v>32</v>
      </c>
      <c r="B37" s="152" t="s">
        <v>33</v>
      </c>
      <c r="C37" s="164" t="s">
        <v>34</v>
      </c>
      <c r="D37" s="164"/>
      <c r="E37" s="164"/>
      <c r="F37" s="164"/>
      <c r="G37" s="164"/>
      <c r="H37" s="164"/>
    </row>
    <row r="38" spans="1:8" ht="42" customHeight="1">
      <c r="A38" s="151" t="s">
        <v>32</v>
      </c>
      <c r="B38" s="152" t="s">
        <v>35</v>
      </c>
      <c r="C38" s="164" t="s">
        <v>36</v>
      </c>
      <c r="D38" s="164"/>
      <c r="E38" s="164"/>
      <c r="F38" s="164"/>
      <c r="G38" s="164"/>
      <c r="H38" s="164"/>
    </row>
    <row r="39" spans="1:8" ht="40.5" customHeight="1">
      <c r="A39" s="151" t="s">
        <v>32</v>
      </c>
      <c r="B39" s="152" t="s">
        <v>37</v>
      </c>
      <c r="C39" s="164" t="s">
        <v>38</v>
      </c>
      <c r="D39" s="164"/>
      <c r="E39" s="164"/>
      <c r="F39" s="164"/>
      <c r="G39" s="164"/>
      <c r="H39" s="164"/>
    </row>
    <row r="40" spans="1:8" ht="12.75">
      <c r="A40" s="151" t="s">
        <v>32</v>
      </c>
      <c r="B40" s="152" t="s">
        <v>39</v>
      </c>
      <c r="C40" s="164" t="s">
        <v>40</v>
      </c>
      <c r="D40" s="164"/>
      <c r="E40" s="164"/>
      <c r="F40" s="164"/>
      <c r="G40" s="164"/>
      <c r="H40" s="164"/>
    </row>
    <row r="41" spans="1:8" ht="31.5" customHeight="1">
      <c r="A41" s="151" t="s">
        <v>32</v>
      </c>
      <c r="B41" s="152" t="s">
        <v>41</v>
      </c>
      <c r="C41" s="164" t="s">
        <v>42</v>
      </c>
      <c r="D41" s="164"/>
      <c r="E41" s="164"/>
      <c r="F41" s="164"/>
      <c r="G41" s="164"/>
      <c r="H41" s="164"/>
    </row>
    <row r="42" spans="1:8" ht="55.5" customHeight="1">
      <c r="A42" s="151" t="s">
        <v>32</v>
      </c>
      <c r="B42" s="152" t="s">
        <v>43</v>
      </c>
      <c r="C42" s="164" t="s">
        <v>44</v>
      </c>
      <c r="D42" s="164"/>
      <c r="E42" s="164"/>
      <c r="F42" s="164"/>
      <c r="G42" s="164"/>
      <c r="H42" s="164"/>
    </row>
    <row r="43" spans="1:8" ht="12.75">
      <c r="A43" s="151" t="s">
        <v>32</v>
      </c>
      <c r="B43" s="152" t="s">
        <v>45</v>
      </c>
      <c r="C43" s="164" t="s">
        <v>46</v>
      </c>
      <c r="D43" s="164"/>
      <c r="E43" s="164"/>
      <c r="F43" s="164"/>
      <c r="G43" s="164"/>
      <c r="H43" s="164"/>
    </row>
    <row r="44" spans="1:8" ht="27.75" customHeight="1">
      <c r="A44" s="151" t="s">
        <v>32</v>
      </c>
      <c r="B44" s="153" t="s">
        <v>47</v>
      </c>
      <c r="C44" s="166" t="s">
        <v>48</v>
      </c>
      <c r="D44" s="166"/>
      <c r="E44" s="166"/>
      <c r="F44" s="166"/>
      <c r="G44" s="166"/>
      <c r="H44" s="166"/>
    </row>
    <row r="45" spans="1:8" ht="15.75">
      <c r="A45" s="154"/>
      <c r="B45" s="162" t="s">
        <v>49</v>
      </c>
      <c r="C45" s="162"/>
      <c r="D45" s="162"/>
      <c r="E45" s="162"/>
      <c r="F45" s="162"/>
      <c r="G45" s="162"/>
      <c r="H45" s="162"/>
    </row>
    <row r="46" spans="1:8" ht="30" customHeight="1">
      <c r="A46" s="151" t="s">
        <v>50</v>
      </c>
      <c r="B46" s="152" t="s">
        <v>51</v>
      </c>
      <c r="C46" s="164" t="s">
        <v>52</v>
      </c>
      <c r="D46" s="164"/>
      <c r="E46" s="164"/>
      <c r="F46" s="164"/>
      <c r="G46" s="164"/>
      <c r="H46" s="164"/>
    </row>
    <row r="47" spans="1:12" ht="12.75">
      <c r="A47" s="151" t="s">
        <v>50</v>
      </c>
      <c r="B47" s="152" t="s">
        <v>53</v>
      </c>
      <c r="C47" s="164" t="s">
        <v>54</v>
      </c>
      <c r="D47" s="164"/>
      <c r="E47" s="164"/>
      <c r="F47" s="164"/>
      <c r="G47" s="164"/>
      <c r="H47" s="164"/>
      <c r="L47" s="2"/>
    </row>
    <row r="48" spans="1:8" ht="27" customHeight="1">
      <c r="A48" s="151" t="s">
        <v>50</v>
      </c>
      <c r="B48" s="152" t="s">
        <v>55</v>
      </c>
      <c r="C48" s="164" t="s">
        <v>56</v>
      </c>
      <c r="D48" s="164"/>
      <c r="E48" s="164"/>
      <c r="F48" s="164"/>
      <c r="G48" s="164"/>
      <c r="H48" s="164"/>
    </row>
    <row r="49" spans="1:8" ht="30.75" customHeight="1">
      <c r="A49" s="151" t="s">
        <v>50</v>
      </c>
      <c r="B49" s="152" t="s">
        <v>57</v>
      </c>
      <c r="C49" s="164" t="s">
        <v>58</v>
      </c>
      <c r="D49" s="164"/>
      <c r="E49" s="164"/>
      <c r="F49" s="164"/>
      <c r="G49" s="164"/>
      <c r="H49" s="164"/>
    </row>
    <row r="50" spans="1:8" ht="12.75">
      <c r="A50" s="151" t="s">
        <v>50</v>
      </c>
      <c r="B50" s="152" t="s">
        <v>59</v>
      </c>
      <c r="C50" s="164" t="s">
        <v>60</v>
      </c>
      <c r="D50" s="164"/>
      <c r="E50" s="164"/>
      <c r="F50" s="164"/>
      <c r="G50" s="164"/>
      <c r="H50" s="164"/>
    </row>
    <row r="51" spans="1:8" ht="33" customHeight="1">
      <c r="A51" s="151" t="s">
        <v>50</v>
      </c>
      <c r="B51" s="152" t="s">
        <v>88</v>
      </c>
      <c r="C51" s="164" t="s">
        <v>42</v>
      </c>
      <c r="D51" s="164"/>
      <c r="E51" s="164"/>
      <c r="F51" s="164"/>
      <c r="G51" s="164"/>
      <c r="H51" s="164"/>
    </row>
    <row r="52" spans="1:8" ht="30.75" customHeight="1">
      <c r="A52" s="151" t="s">
        <v>50</v>
      </c>
      <c r="B52" s="152" t="s">
        <v>47</v>
      </c>
      <c r="C52" s="164" t="s">
        <v>61</v>
      </c>
      <c r="D52" s="164"/>
      <c r="E52" s="164"/>
      <c r="F52" s="164"/>
      <c r="G52" s="164"/>
      <c r="H52" s="164"/>
    </row>
    <row r="53" spans="1:8" ht="12.75">
      <c r="A53" s="151" t="s">
        <v>50</v>
      </c>
      <c r="B53" s="152" t="s">
        <v>62</v>
      </c>
      <c r="C53" s="164" t="s">
        <v>63</v>
      </c>
      <c r="D53" s="164"/>
      <c r="E53" s="164"/>
      <c r="F53" s="164"/>
      <c r="G53" s="164"/>
      <c r="H53" s="164"/>
    </row>
    <row r="54" spans="1:8" ht="66" customHeight="1">
      <c r="A54" s="151" t="s">
        <v>50</v>
      </c>
      <c r="B54" s="152" t="s">
        <v>64</v>
      </c>
      <c r="C54" s="164" t="s">
        <v>65</v>
      </c>
      <c r="D54" s="164"/>
      <c r="E54" s="164"/>
      <c r="F54" s="164"/>
      <c r="G54" s="164"/>
      <c r="H54" s="164"/>
    </row>
    <row r="55" spans="1:8" ht="44.25" customHeight="1">
      <c r="A55" s="151" t="s">
        <v>50</v>
      </c>
      <c r="B55" s="152" t="s">
        <v>66</v>
      </c>
      <c r="C55" s="164" t="s">
        <v>67</v>
      </c>
      <c r="D55" s="164"/>
      <c r="E55" s="164"/>
      <c r="F55" s="164"/>
      <c r="G55" s="164"/>
      <c r="H55" s="164"/>
    </row>
    <row r="56" spans="1:8" ht="40.5" customHeight="1">
      <c r="A56" s="151" t="s">
        <v>50</v>
      </c>
      <c r="B56" s="152" t="s">
        <v>68</v>
      </c>
      <c r="C56" s="164" t="s">
        <v>569</v>
      </c>
      <c r="D56" s="164"/>
      <c r="E56" s="164"/>
      <c r="F56" s="164"/>
      <c r="G56" s="164"/>
      <c r="H56" s="164"/>
    </row>
    <row r="57" spans="1:8" ht="15.75">
      <c r="A57" s="151"/>
      <c r="B57" s="167" t="s">
        <v>69</v>
      </c>
      <c r="C57" s="167"/>
      <c r="D57" s="167"/>
      <c r="E57" s="167"/>
      <c r="F57" s="167"/>
      <c r="G57" s="167"/>
      <c r="H57" s="167"/>
    </row>
    <row r="58" spans="1:8" ht="29.25" customHeight="1">
      <c r="A58" s="155" t="s">
        <v>70</v>
      </c>
      <c r="B58" s="152" t="s">
        <v>71</v>
      </c>
      <c r="C58" s="164" t="s">
        <v>72</v>
      </c>
      <c r="D58" s="164"/>
      <c r="E58" s="164"/>
      <c r="F58" s="164"/>
      <c r="G58" s="164"/>
      <c r="H58" s="164"/>
    </row>
    <row r="59" spans="1:8" ht="66" customHeight="1">
      <c r="A59" s="155" t="s">
        <v>70</v>
      </c>
      <c r="B59" s="152" t="s">
        <v>73</v>
      </c>
      <c r="C59" s="164" t="s">
        <v>74</v>
      </c>
      <c r="D59" s="164"/>
      <c r="E59" s="164"/>
      <c r="F59" s="164"/>
      <c r="G59" s="164"/>
      <c r="H59" s="164"/>
    </row>
    <row r="60" spans="1:8" ht="32.25" customHeight="1">
      <c r="A60" s="155" t="s">
        <v>70</v>
      </c>
      <c r="B60" s="152" t="s">
        <v>75</v>
      </c>
      <c r="C60" s="164" t="s">
        <v>76</v>
      </c>
      <c r="D60" s="164"/>
      <c r="E60" s="164"/>
      <c r="F60" s="164"/>
      <c r="G60" s="164"/>
      <c r="H60" s="164"/>
    </row>
    <row r="61" spans="1:8" ht="27" customHeight="1">
      <c r="A61" s="155" t="s">
        <v>70</v>
      </c>
      <c r="B61" s="152" t="s">
        <v>33</v>
      </c>
      <c r="C61" s="164" t="s">
        <v>34</v>
      </c>
      <c r="D61" s="164"/>
      <c r="E61" s="164"/>
      <c r="F61" s="164"/>
      <c r="G61" s="164"/>
      <c r="H61" s="164"/>
    </row>
    <row r="62" spans="1:8" ht="27.75" customHeight="1">
      <c r="A62" s="155" t="s">
        <v>70</v>
      </c>
      <c r="B62" s="152" t="s">
        <v>77</v>
      </c>
      <c r="C62" s="164" t="s">
        <v>78</v>
      </c>
      <c r="D62" s="164"/>
      <c r="E62" s="164"/>
      <c r="F62" s="164"/>
      <c r="G62" s="164"/>
      <c r="H62" s="164"/>
    </row>
    <row r="63" spans="1:8" ht="55.5" customHeight="1">
      <c r="A63" s="155" t="s">
        <v>70</v>
      </c>
      <c r="B63" s="152" t="s">
        <v>79</v>
      </c>
      <c r="C63" s="164" t="s">
        <v>80</v>
      </c>
      <c r="D63" s="164"/>
      <c r="E63" s="164"/>
      <c r="F63" s="164"/>
      <c r="G63" s="164"/>
      <c r="H63" s="164"/>
    </row>
    <row r="64" spans="1:8" ht="45.75" customHeight="1">
      <c r="A64" s="155" t="s">
        <v>70</v>
      </c>
      <c r="B64" s="152" t="s">
        <v>81</v>
      </c>
      <c r="C64" s="164" t="s">
        <v>82</v>
      </c>
      <c r="D64" s="164"/>
      <c r="E64" s="164"/>
      <c r="F64" s="164"/>
      <c r="G64" s="164"/>
      <c r="H64" s="164"/>
    </row>
    <row r="65" spans="1:8" ht="12.75">
      <c r="A65" s="155" t="s">
        <v>70</v>
      </c>
      <c r="B65" s="152" t="s">
        <v>83</v>
      </c>
      <c r="C65" s="164" t="s">
        <v>84</v>
      </c>
      <c r="D65" s="164"/>
      <c r="E65" s="164"/>
      <c r="F65" s="164"/>
      <c r="G65" s="164"/>
      <c r="H65" s="164"/>
    </row>
    <row r="66" spans="1:8" ht="56.25" customHeight="1">
      <c r="A66" s="155" t="s">
        <v>70</v>
      </c>
      <c r="B66" s="152" t="s">
        <v>85</v>
      </c>
      <c r="C66" s="164" t="s">
        <v>86</v>
      </c>
      <c r="D66" s="164"/>
      <c r="E66" s="164"/>
      <c r="F66" s="164"/>
      <c r="G66" s="164"/>
      <c r="H66" s="164"/>
    </row>
    <row r="67" spans="1:8" ht="12.75">
      <c r="A67" s="155" t="s">
        <v>70</v>
      </c>
      <c r="B67" s="152" t="s">
        <v>87</v>
      </c>
      <c r="C67" s="164" t="s">
        <v>40</v>
      </c>
      <c r="D67" s="164"/>
      <c r="E67" s="164"/>
      <c r="F67" s="164"/>
      <c r="G67" s="164"/>
      <c r="H67" s="164"/>
    </row>
    <row r="68" spans="1:8" ht="27.75" customHeight="1">
      <c r="A68" s="155" t="s">
        <v>70</v>
      </c>
      <c r="B68" s="152" t="s">
        <v>88</v>
      </c>
      <c r="C68" s="164" t="s">
        <v>42</v>
      </c>
      <c r="D68" s="164"/>
      <c r="E68" s="164"/>
      <c r="F68" s="164"/>
      <c r="G68" s="164"/>
      <c r="H68" s="164"/>
    </row>
    <row r="69" spans="1:8" ht="41.25" customHeight="1">
      <c r="A69" s="155" t="s">
        <v>70</v>
      </c>
      <c r="B69" s="152" t="s">
        <v>89</v>
      </c>
      <c r="C69" s="164" t="s">
        <v>90</v>
      </c>
      <c r="D69" s="164"/>
      <c r="E69" s="164"/>
      <c r="F69" s="164"/>
      <c r="G69" s="164"/>
      <c r="H69" s="164"/>
    </row>
    <row r="70" spans="1:8" ht="27" customHeight="1">
      <c r="A70" s="155" t="s">
        <v>70</v>
      </c>
      <c r="B70" s="152" t="s">
        <v>91</v>
      </c>
      <c r="C70" s="164" t="s">
        <v>92</v>
      </c>
      <c r="D70" s="164"/>
      <c r="E70" s="164"/>
      <c r="F70" s="164"/>
      <c r="G70" s="164"/>
      <c r="H70" s="164"/>
    </row>
    <row r="71" spans="1:8" ht="39.75" customHeight="1">
      <c r="A71" s="155" t="s">
        <v>70</v>
      </c>
      <c r="B71" s="152" t="s">
        <v>93</v>
      </c>
      <c r="C71" s="164" t="s">
        <v>94</v>
      </c>
      <c r="D71" s="164"/>
      <c r="E71" s="164"/>
      <c r="F71" s="164"/>
      <c r="G71" s="164"/>
      <c r="H71" s="164"/>
    </row>
    <row r="72" spans="1:8" ht="44.25" customHeight="1">
      <c r="A72" s="155" t="s">
        <v>70</v>
      </c>
      <c r="B72" s="152" t="s">
        <v>95</v>
      </c>
      <c r="C72" s="164" t="s">
        <v>96</v>
      </c>
      <c r="D72" s="164"/>
      <c r="E72" s="164"/>
      <c r="F72" s="164"/>
      <c r="G72" s="164"/>
      <c r="H72" s="164"/>
    </row>
    <row r="73" spans="1:8" ht="39.75" customHeight="1">
      <c r="A73" s="155" t="s">
        <v>70</v>
      </c>
      <c r="B73" s="152" t="s">
        <v>97</v>
      </c>
      <c r="C73" s="164" t="s">
        <v>98</v>
      </c>
      <c r="D73" s="164"/>
      <c r="E73" s="164"/>
      <c r="F73" s="164"/>
      <c r="G73" s="164"/>
      <c r="H73" s="164"/>
    </row>
    <row r="74" spans="1:8" ht="56.25" customHeight="1">
      <c r="A74" s="155" t="s">
        <v>70</v>
      </c>
      <c r="B74" s="152" t="s">
        <v>99</v>
      </c>
      <c r="C74" s="164" t="s">
        <v>100</v>
      </c>
      <c r="D74" s="164"/>
      <c r="E74" s="164"/>
      <c r="F74" s="164"/>
      <c r="G74" s="164"/>
      <c r="H74" s="164"/>
    </row>
    <row r="75" spans="1:8" ht="43.5" customHeight="1">
      <c r="A75" s="155" t="s">
        <v>70</v>
      </c>
      <c r="B75" s="152" t="s">
        <v>101</v>
      </c>
      <c r="C75" s="164" t="s">
        <v>102</v>
      </c>
      <c r="D75" s="164"/>
      <c r="E75" s="164"/>
      <c r="F75" s="164"/>
      <c r="G75" s="164"/>
      <c r="H75" s="164"/>
    </row>
    <row r="76" spans="1:8" ht="30.75" customHeight="1">
      <c r="A76" s="155" t="s">
        <v>70</v>
      </c>
      <c r="B76" s="152" t="s">
        <v>47</v>
      </c>
      <c r="C76" s="164" t="s">
        <v>48</v>
      </c>
      <c r="D76" s="164"/>
      <c r="E76" s="164"/>
      <c r="F76" s="164"/>
      <c r="G76" s="164"/>
      <c r="H76" s="164"/>
    </row>
    <row r="77" spans="1:8" ht="54.75" customHeight="1">
      <c r="A77" s="151" t="s">
        <v>70</v>
      </c>
      <c r="B77" s="153" t="s">
        <v>103</v>
      </c>
      <c r="C77" s="169" t="s">
        <v>104</v>
      </c>
      <c r="D77" s="169"/>
      <c r="E77" s="169"/>
      <c r="F77" s="169"/>
      <c r="G77" s="169"/>
      <c r="H77" s="169"/>
    </row>
    <row r="78" ht="18.75" customHeight="1"/>
    <row r="79" spans="1:8" ht="27" customHeight="1">
      <c r="A79" s="154"/>
      <c r="B79" s="170" t="s">
        <v>105</v>
      </c>
      <c r="C79" s="170"/>
      <c r="D79" s="170"/>
      <c r="E79" s="170"/>
      <c r="F79" s="170"/>
      <c r="G79" s="170"/>
      <c r="H79" s="170"/>
    </row>
    <row r="80" spans="1:8" ht="28.5" customHeight="1">
      <c r="A80" s="151" t="s">
        <v>106</v>
      </c>
      <c r="B80" s="151" t="s">
        <v>107</v>
      </c>
      <c r="C80" s="168" t="s">
        <v>108</v>
      </c>
      <c r="D80" s="168"/>
      <c r="E80" s="168"/>
      <c r="F80" s="168"/>
      <c r="G80" s="168"/>
      <c r="H80" s="168"/>
    </row>
    <row r="81" spans="1:8" ht="12.75">
      <c r="A81" s="151" t="s">
        <v>106</v>
      </c>
      <c r="B81" s="151" t="s">
        <v>109</v>
      </c>
      <c r="C81" s="168" t="s">
        <v>110</v>
      </c>
      <c r="D81" s="168"/>
      <c r="E81" s="168"/>
      <c r="F81" s="168"/>
      <c r="G81" s="168"/>
      <c r="H81" s="168"/>
    </row>
    <row r="82" spans="1:8" ht="28.5" customHeight="1">
      <c r="A82" s="151" t="s">
        <v>106</v>
      </c>
      <c r="B82" s="152" t="s">
        <v>75</v>
      </c>
      <c r="C82" s="164" t="s">
        <v>76</v>
      </c>
      <c r="D82" s="164"/>
      <c r="E82" s="164"/>
      <c r="F82" s="164"/>
      <c r="G82" s="164"/>
      <c r="H82" s="164"/>
    </row>
    <row r="83" spans="1:8" ht="30" customHeight="1">
      <c r="A83" s="151" t="s">
        <v>106</v>
      </c>
      <c r="B83" s="151" t="s">
        <v>111</v>
      </c>
      <c r="C83" s="164" t="s">
        <v>112</v>
      </c>
      <c r="D83" s="164"/>
      <c r="E83" s="164"/>
      <c r="F83" s="164"/>
      <c r="G83" s="164"/>
      <c r="H83" s="164"/>
    </row>
    <row r="84" spans="1:8" ht="42" customHeight="1">
      <c r="A84" s="151" t="s">
        <v>106</v>
      </c>
      <c r="B84" s="151" t="s">
        <v>113</v>
      </c>
      <c r="C84" s="164" t="s">
        <v>0</v>
      </c>
      <c r="D84" s="164"/>
      <c r="E84" s="164"/>
      <c r="F84" s="164"/>
      <c r="G84" s="164"/>
      <c r="H84" s="164"/>
    </row>
    <row r="85" spans="1:8" ht="55.5" customHeight="1">
      <c r="A85" s="151" t="s">
        <v>106</v>
      </c>
      <c r="B85" s="151" t="s">
        <v>114</v>
      </c>
      <c r="C85" s="168" t="s">
        <v>115</v>
      </c>
      <c r="D85" s="168"/>
      <c r="E85" s="168"/>
      <c r="F85" s="168"/>
      <c r="G85" s="168"/>
      <c r="H85" s="168"/>
    </row>
    <row r="86" spans="1:8" ht="40.5" customHeight="1">
      <c r="A86" s="151" t="s">
        <v>106</v>
      </c>
      <c r="B86" s="151" t="s">
        <v>116</v>
      </c>
      <c r="C86" s="168" t="s">
        <v>117</v>
      </c>
      <c r="D86" s="168"/>
      <c r="E86" s="168"/>
      <c r="F86" s="168"/>
      <c r="G86" s="168"/>
      <c r="H86" s="168"/>
    </row>
    <row r="87" spans="1:8" ht="29.25" customHeight="1">
      <c r="A87" s="151" t="s">
        <v>106</v>
      </c>
      <c r="B87" s="151" t="s">
        <v>118</v>
      </c>
      <c r="C87" s="168" t="s">
        <v>119</v>
      </c>
      <c r="D87" s="168"/>
      <c r="E87" s="168"/>
      <c r="F87" s="168"/>
      <c r="G87" s="168"/>
      <c r="H87" s="168"/>
    </row>
    <row r="88" spans="1:8" ht="12.75">
      <c r="A88" s="156" t="s">
        <v>106</v>
      </c>
      <c r="B88" s="152" t="s">
        <v>120</v>
      </c>
      <c r="C88" s="168" t="s">
        <v>121</v>
      </c>
      <c r="D88" s="168"/>
      <c r="E88" s="168"/>
      <c r="F88" s="168"/>
      <c r="G88" s="168"/>
      <c r="H88" s="168"/>
    </row>
    <row r="89" spans="1:8" ht="28.5" customHeight="1">
      <c r="A89" s="156" t="s">
        <v>106</v>
      </c>
      <c r="B89" s="152" t="s">
        <v>122</v>
      </c>
      <c r="C89" s="173" t="s">
        <v>123</v>
      </c>
      <c r="D89" s="173"/>
      <c r="E89" s="173"/>
      <c r="F89" s="173"/>
      <c r="G89" s="173"/>
      <c r="H89" s="173"/>
    </row>
    <row r="90" spans="1:8" ht="25.5" customHeight="1">
      <c r="A90" s="156" t="s">
        <v>106</v>
      </c>
      <c r="B90" s="152" t="s">
        <v>124</v>
      </c>
      <c r="C90" s="173" t="s">
        <v>125</v>
      </c>
      <c r="D90" s="173"/>
      <c r="E90" s="173"/>
      <c r="F90" s="173"/>
      <c r="G90" s="173"/>
      <c r="H90" s="173"/>
    </row>
    <row r="91" spans="1:8" ht="27.75" customHeight="1">
      <c r="A91" s="156" t="s">
        <v>106</v>
      </c>
      <c r="B91" s="152" t="s">
        <v>126</v>
      </c>
      <c r="C91" s="173" t="s">
        <v>127</v>
      </c>
      <c r="D91" s="173"/>
      <c r="E91" s="173"/>
      <c r="F91" s="173"/>
      <c r="G91" s="173"/>
      <c r="H91" s="173"/>
    </row>
    <row r="92" spans="1:8" ht="12.75">
      <c r="A92" s="3"/>
      <c r="B92" s="171" t="s">
        <v>128</v>
      </c>
      <c r="C92" s="171"/>
      <c r="D92" s="171"/>
      <c r="E92" s="4"/>
      <c r="F92" s="4"/>
      <c r="G92" s="4"/>
      <c r="H92" s="4"/>
    </row>
    <row r="93" spans="1:8" ht="12.75">
      <c r="A93" s="4"/>
      <c r="B93" s="172" t="s">
        <v>129</v>
      </c>
      <c r="C93" s="172"/>
      <c r="D93" s="172"/>
      <c r="E93" s="172"/>
      <c r="F93" s="4"/>
      <c r="G93" s="4"/>
      <c r="H93" s="4"/>
    </row>
    <row r="94" spans="1:9" ht="12.75">
      <c r="A94" s="5"/>
      <c r="B94" s="5" t="s">
        <v>130</v>
      </c>
      <c r="C94" s="5"/>
      <c r="D94" s="5"/>
      <c r="E94" s="5"/>
      <c r="F94" s="5"/>
      <c r="G94" s="5"/>
      <c r="H94" s="5"/>
      <c r="I94" s="6"/>
    </row>
    <row r="95" spans="1:8" ht="12.75">
      <c r="A95" s="4"/>
      <c r="B95" s="4" t="s">
        <v>131</v>
      </c>
      <c r="C95" s="4"/>
      <c r="D95" s="4"/>
      <c r="E95" s="4"/>
      <c r="F95" s="4"/>
      <c r="G95" s="4"/>
      <c r="H95" s="4"/>
    </row>
    <row r="96" ht="73.5" customHeight="1">
      <c r="A96" s="4"/>
    </row>
  </sheetData>
  <sheetProtection/>
  <mergeCells count="74">
    <mergeCell ref="B18:H18"/>
    <mergeCell ref="B92:D92"/>
    <mergeCell ref="B93:E93"/>
    <mergeCell ref="C86:H86"/>
    <mergeCell ref="C87:H87"/>
    <mergeCell ref="C88:H88"/>
    <mergeCell ref="C89:H89"/>
    <mergeCell ref="C90:H90"/>
    <mergeCell ref="C91:H91"/>
    <mergeCell ref="C84:H84"/>
    <mergeCell ref="C85:H85"/>
    <mergeCell ref="C75:H75"/>
    <mergeCell ref="C76:H76"/>
    <mergeCell ref="C77:H77"/>
    <mergeCell ref="B79:H79"/>
    <mergeCell ref="C80:H80"/>
    <mergeCell ref="C81:H81"/>
    <mergeCell ref="C82:H82"/>
    <mergeCell ref="C83:H83"/>
    <mergeCell ref="C69:H69"/>
    <mergeCell ref="C70:H70"/>
    <mergeCell ref="C71:H71"/>
    <mergeCell ref="C72:H72"/>
    <mergeCell ref="C73:H73"/>
    <mergeCell ref="C74:H74"/>
    <mergeCell ref="C63:H63"/>
    <mergeCell ref="C64:H64"/>
    <mergeCell ref="C65:H65"/>
    <mergeCell ref="C66:H66"/>
    <mergeCell ref="C67:H67"/>
    <mergeCell ref="C68:H68"/>
    <mergeCell ref="B57:H57"/>
    <mergeCell ref="C58:H58"/>
    <mergeCell ref="C59:H59"/>
    <mergeCell ref="C60:H60"/>
    <mergeCell ref="C61:H61"/>
    <mergeCell ref="C62:H62"/>
    <mergeCell ref="C50:H50"/>
    <mergeCell ref="C52:H52"/>
    <mergeCell ref="C53:H53"/>
    <mergeCell ref="C54:H54"/>
    <mergeCell ref="C55:H55"/>
    <mergeCell ref="C56:H56"/>
    <mergeCell ref="C51:H51"/>
    <mergeCell ref="C44:H44"/>
    <mergeCell ref="B45:H45"/>
    <mergeCell ref="C46:H46"/>
    <mergeCell ref="C47:H47"/>
    <mergeCell ref="C48:H48"/>
    <mergeCell ref="C49:H49"/>
    <mergeCell ref="C38:H38"/>
    <mergeCell ref="C39:H39"/>
    <mergeCell ref="C40:H40"/>
    <mergeCell ref="C41:H41"/>
    <mergeCell ref="C42:H42"/>
    <mergeCell ref="C43:H43"/>
    <mergeCell ref="C32:H32"/>
    <mergeCell ref="C33:H33"/>
    <mergeCell ref="C34:H34"/>
    <mergeCell ref="C35:H35"/>
    <mergeCell ref="A36:H36"/>
    <mergeCell ref="C37:H37"/>
    <mergeCell ref="C26:H26"/>
    <mergeCell ref="C27:H27"/>
    <mergeCell ref="C28:H28"/>
    <mergeCell ref="C29:H29"/>
    <mergeCell ref="C30:H30"/>
    <mergeCell ref="C31:H31"/>
    <mergeCell ref="B19:H19"/>
    <mergeCell ref="A21:B21"/>
    <mergeCell ref="C21:H22"/>
    <mergeCell ref="A23:H23"/>
    <mergeCell ref="C24:H24"/>
    <mergeCell ref="C25:H25"/>
  </mergeCells>
  <printOptions/>
  <pageMargins left="0.7874015748031497" right="0.3937007874015748" top="0.5905511811023623" bottom="0.5905511811023623" header="0.31496062992125984" footer="0.31496062992125984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409"/>
  <sheetViews>
    <sheetView view="pageBreakPreview" zoomScale="85" zoomScaleNormal="80" zoomScaleSheetLayoutView="85" zoomScalePageLayoutView="0" workbookViewId="0" topLeftCell="B380">
      <selection activeCell="H30" sqref="H30"/>
    </sheetView>
  </sheetViews>
  <sheetFormatPr defaultColWidth="11.00390625" defaultRowHeight="12.75"/>
  <cols>
    <col min="1" max="1" width="0" style="8" hidden="1" customWidth="1"/>
    <col min="2" max="2" width="46.00390625" style="8" customWidth="1"/>
    <col min="3" max="3" width="7.375" style="8" customWidth="1"/>
    <col min="4" max="4" width="3.875" style="8" customWidth="1"/>
    <col min="5" max="5" width="4.75390625" style="8" customWidth="1"/>
    <col min="6" max="6" width="13.00390625" style="8" customWidth="1"/>
    <col min="7" max="7" width="7.00390625" style="8" customWidth="1"/>
    <col min="8" max="10" width="14.625" style="8" customWidth="1"/>
    <col min="11" max="243" width="9.125" style="8" customWidth="1"/>
    <col min="244" max="244" width="0" style="8" hidden="1" customWidth="1"/>
    <col min="245" max="245" width="45.375" style="8" customWidth="1"/>
    <col min="246" max="246" width="7.375" style="8" customWidth="1"/>
    <col min="247" max="247" width="4.875" style="8" customWidth="1"/>
    <col min="248" max="248" width="5.75390625" style="8" customWidth="1"/>
    <col min="249" max="249" width="15.625" style="8" customWidth="1"/>
    <col min="250" max="250" width="7.00390625" style="8" customWidth="1"/>
    <col min="251" max="251" width="13.75390625" style="8" customWidth="1"/>
    <col min="252" max="255" width="0" style="8" hidden="1" customWidth="1"/>
    <col min="256" max="16384" width="11.00390625" style="8" bestFit="1" customWidth="1"/>
  </cols>
  <sheetData>
    <row r="1" spans="7:22" s="146" customFormat="1" ht="18.75">
      <c r="G1" s="144" t="s">
        <v>564</v>
      </c>
      <c r="P1" s="144"/>
      <c r="Q1" s="144"/>
      <c r="R1" s="144"/>
      <c r="S1" s="144"/>
      <c r="T1" s="144"/>
      <c r="U1" s="148"/>
      <c r="V1" s="148"/>
    </row>
    <row r="2" spans="7:22" s="146" customFormat="1" ht="18.75">
      <c r="G2" s="144" t="s">
        <v>556</v>
      </c>
      <c r="P2" s="144"/>
      <c r="Q2" s="144"/>
      <c r="R2" s="144"/>
      <c r="S2" s="144"/>
      <c r="T2" s="144"/>
      <c r="U2" s="144"/>
      <c r="V2" s="144"/>
    </row>
    <row r="3" spans="7:22" s="146" customFormat="1" ht="18.75">
      <c r="G3" s="144" t="s">
        <v>557</v>
      </c>
      <c r="P3" s="144"/>
      <c r="Q3" s="144"/>
      <c r="R3" s="144"/>
      <c r="S3" s="144"/>
      <c r="T3" s="144"/>
      <c r="U3" s="144"/>
      <c r="V3" s="144"/>
    </row>
    <row r="4" spans="7:22" s="146" customFormat="1" ht="18.75">
      <c r="G4" s="144" t="s">
        <v>558</v>
      </c>
      <c r="P4" s="144"/>
      <c r="Q4" s="144"/>
      <c r="R4" s="144"/>
      <c r="S4" s="144"/>
      <c r="T4" s="144"/>
      <c r="U4" s="144"/>
      <c r="V4" s="144"/>
    </row>
    <row r="5" spans="7:22" s="146" customFormat="1" ht="18.75">
      <c r="G5" s="144" t="s">
        <v>559</v>
      </c>
      <c r="P5" s="144"/>
      <c r="Q5" s="144"/>
      <c r="R5" s="144"/>
      <c r="S5" s="144"/>
      <c r="T5" s="144"/>
      <c r="U5" s="144"/>
      <c r="V5" s="144"/>
    </row>
    <row r="6" spans="7:22" s="146" customFormat="1" ht="18.75">
      <c r="G6" s="144" t="s">
        <v>560</v>
      </c>
      <c r="P6" s="144"/>
      <c r="Q6" s="144"/>
      <c r="R6" s="144"/>
      <c r="S6" s="144"/>
      <c r="T6" s="144"/>
      <c r="U6" s="144"/>
      <c r="V6" s="144"/>
    </row>
    <row r="7" spans="7:22" s="146" customFormat="1" ht="18.75">
      <c r="G7" s="144" t="s">
        <v>557</v>
      </c>
      <c r="P7" s="144"/>
      <c r="Q7" s="144"/>
      <c r="R7" s="144"/>
      <c r="S7" s="144"/>
      <c r="T7" s="144"/>
      <c r="U7" s="144"/>
      <c r="V7" s="144"/>
    </row>
    <row r="8" spans="7:22" s="146" customFormat="1" ht="18.75">
      <c r="G8" s="144" t="s">
        <v>561</v>
      </c>
      <c r="P8" s="144"/>
      <c r="Q8" s="144"/>
      <c r="R8" s="144"/>
      <c r="S8" s="144"/>
      <c r="T8" s="144"/>
      <c r="U8" s="144"/>
      <c r="V8" s="144"/>
    </row>
    <row r="9" spans="7:22" s="146" customFormat="1" ht="18.75">
      <c r="G9" s="144" t="s">
        <v>562</v>
      </c>
      <c r="P9" s="144"/>
      <c r="Q9" s="143"/>
      <c r="R9" s="143"/>
      <c r="S9" s="143"/>
      <c r="T9" s="143"/>
      <c r="U9" s="143"/>
      <c r="V9" s="143"/>
    </row>
    <row r="10" spans="7:22" s="146" customFormat="1" ht="18.75">
      <c r="G10" s="144" t="s">
        <v>563</v>
      </c>
      <c r="P10" s="144"/>
      <c r="Q10" s="144"/>
      <c r="R10" s="144"/>
      <c r="S10" s="144"/>
      <c r="T10" s="144"/>
      <c r="U10" s="144"/>
      <c r="V10" s="144"/>
    </row>
    <row r="11" spans="7:22" s="146" customFormat="1" ht="18.75">
      <c r="G11" s="143"/>
      <c r="P11" s="143"/>
      <c r="Q11" s="143"/>
      <c r="R11" s="143"/>
      <c r="S11" s="143"/>
      <c r="T11" s="143"/>
      <c r="U11" s="143"/>
      <c r="V11" s="143"/>
    </row>
    <row r="12" spans="7:22" s="146" customFormat="1" ht="18.75">
      <c r="G12" s="144" t="s">
        <v>570</v>
      </c>
      <c r="P12" s="144"/>
      <c r="Q12" s="144"/>
      <c r="R12" s="144"/>
      <c r="S12" s="144"/>
      <c r="T12" s="144"/>
      <c r="U12" s="144"/>
      <c r="V12" s="144"/>
    </row>
    <row r="13" spans="7:22" s="146" customFormat="1" ht="18.75">
      <c r="G13" s="144" t="s">
        <v>571</v>
      </c>
      <c r="P13" s="144"/>
      <c r="Q13" s="144"/>
      <c r="R13" s="144"/>
      <c r="S13" s="144"/>
      <c r="T13" s="144"/>
      <c r="U13" s="144"/>
      <c r="V13" s="144"/>
    </row>
    <row r="14" spans="7:22" s="146" customFormat="1" ht="18.75">
      <c r="G14" s="144" t="s">
        <v>557</v>
      </c>
      <c r="P14" s="144"/>
      <c r="Q14" s="144"/>
      <c r="R14" s="144"/>
      <c r="S14" s="144"/>
      <c r="T14" s="144"/>
      <c r="U14" s="144"/>
      <c r="V14" s="144"/>
    </row>
    <row r="15" spans="7:22" s="146" customFormat="1" ht="18.75">
      <c r="G15" s="145" t="s">
        <v>561</v>
      </c>
      <c r="P15" s="145"/>
      <c r="Q15" s="145"/>
      <c r="R15" s="145"/>
      <c r="S15" s="145"/>
      <c r="T15" s="145"/>
      <c r="U15" s="145"/>
      <c r="V15" s="145"/>
    </row>
    <row r="16" spans="7:22" s="146" customFormat="1" ht="18.75">
      <c r="G16" s="145" t="s">
        <v>562</v>
      </c>
      <c r="P16" s="145"/>
      <c r="Q16" s="145"/>
      <c r="R16" s="145"/>
      <c r="S16" s="145"/>
      <c r="T16" s="145"/>
      <c r="U16" s="145"/>
      <c r="V16" s="145"/>
    </row>
    <row r="17" spans="7:22" s="146" customFormat="1" ht="18.75">
      <c r="G17" s="144" t="s">
        <v>563</v>
      </c>
      <c r="P17" s="144"/>
      <c r="Q17" s="144"/>
      <c r="R17" s="144"/>
      <c r="S17" s="144"/>
      <c r="T17" s="144"/>
      <c r="U17" s="144"/>
      <c r="V17" s="144"/>
    </row>
    <row r="18" spans="2:10" s="146" customFormat="1" ht="15.75">
      <c r="B18" s="178"/>
      <c r="C18" s="178"/>
      <c r="D18" s="178"/>
      <c r="E18" s="178"/>
      <c r="F18" s="178"/>
      <c r="G18" s="178"/>
      <c r="H18" s="178"/>
      <c r="I18" s="178"/>
      <c r="J18" s="178"/>
    </row>
    <row r="19" spans="2:10" ht="15.75">
      <c r="B19" s="178" t="s">
        <v>136</v>
      </c>
      <c r="C19" s="178"/>
      <c r="D19" s="178"/>
      <c r="E19" s="178"/>
      <c r="F19" s="178"/>
      <c r="G19" s="178"/>
      <c r="H19" s="178"/>
      <c r="I19" s="178"/>
      <c r="J19" s="178"/>
    </row>
    <row r="20" spans="2:10" ht="15.75">
      <c r="B20" s="181" t="s">
        <v>137</v>
      </c>
      <c r="C20" s="181"/>
      <c r="D20" s="181"/>
      <c r="E20" s="181"/>
      <c r="F20" s="181"/>
      <c r="G20" s="181"/>
      <c r="H20" s="181"/>
      <c r="I20" s="181"/>
      <c r="J20" s="181"/>
    </row>
    <row r="21" spans="1:10" ht="12.75">
      <c r="A21" s="9"/>
      <c r="B21" s="174" t="s">
        <v>138</v>
      </c>
      <c r="C21" s="176" t="s">
        <v>139</v>
      </c>
      <c r="D21" s="176" t="s">
        <v>140</v>
      </c>
      <c r="E21" s="176" t="s">
        <v>141</v>
      </c>
      <c r="F21" s="176" t="s">
        <v>142</v>
      </c>
      <c r="G21" s="176" t="s">
        <v>143</v>
      </c>
      <c r="H21" s="179" t="s">
        <v>144</v>
      </c>
      <c r="I21" s="179" t="s">
        <v>145</v>
      </c>
      <c r="J21" s="179" t="s">
        <v>146</v>
      </c>
    </row>
    <row r="22" spans="1:10" ht="12.75">
      <c r="A22" s="9"/>
      <c r="B22" s="175"/>
      <c r="C22" s="177"/>
      <c r="D22" s="177"/>
      <c r="E22" s="177"/>
      <c r="F22" s="177"/>
      <c r="G22" s="177"/>
      <c r="H22" s="180"/>
      <c r="I22" s="180"/>
      <c r="J22" s="180"/>
    </row>
    <row r="23" spans="1:10" ht="25.5">
      <c r="A23" s="9"/>
      <c r="B23" s="10" t="s">
        <v>147</v>
      </c>
      <c r="C23" s="11" t="s">
        <v>148</v>
      </c>
      <c r="D23" s="11"/>
      <c r="E23" s="11"/>
      <c r="F23" s="11"/>
      <c r="G23" s="11"/>
      <c r="H23" s="12">
        <f>H24</f>
        <v>313274</v>
      </c>
      <c r="I23" s="12">
        <f aca="true" t="shared" si="0" ref="I23:J25">I24</f>
        <v>1085296</v>
      </c>
      <c r="J23" s="12">
        <f t="shared" si="0"/>
        <v>1085296</v>
      </c>
    </row>
    <row r="24" spans="1:10" ht="12.75">
      <c r="A24" s="9"/>
      <c r="B24" s="10" t="s">
        <v>149</v>
      </c>
      <c r="C24" s="11" t="s">
        <v>148</v>
      </c>
      <c r="D24" s="11" t="s">
        <v>150</v>
      </c>
      <c r="E24" s="11"/>
      <c r="F24" s="11"/>
      <c r="G24" s="11"/>
      <c r="H24" s="12">
        <f>H25</f>
        <v>313274</v>
      </c>
      <c r="I24" s="12">
        <f t="shared" si="0"/>
        <v>1085296</v>
      </c>
      <c r="J24" s="12">
        <f t="shared" si="0"/>
        <v>1085296</v>
      </c>
    </row>
    <row r="25" spans="1:10" ht="51">
      <c r="A25" s="9"/>
      <c r="B25" s="10" t="s">
        <v>151</v>
      </c>
      <c r="C25" s="11" t="s">
        <v>148</v>
      </c>
      <c r="D25" s="11" t="s">
        <v>150</v>
      </c>
      <c r="E25" s="11" t="s">
        <v>152</v>
      </c>
      <c r="F25" s="11"/>
      <c r="G25" s="11"/>
      <c r="H25" s="12">
        <f>H26</f>
        <v>313274</v>
      </c>
      <c r="I25" s="12">
        <f t="shared" si="0"/>
        <v>1085296</v>
      </c>
      <c r="J25" s="12">
        <f t="shared" si="0"/>
        <v>1085296</v>
      </c>
    </row>
    <row r="26" spans="1:10" ht="25.5">
      <c r="A26" s="9"/>
      <c r="B26" s="13" t="s">
        <v>153</v>
      </c>
      <c r="C26" s="14" t="s">
        <v>148</v>
      </c>
      <c r="D26" s="14" t="s">
        <v>150</v>
      </c>
      <c r="E26" s="14" t="s">
        <v>152</v>
      </c>
      <c r="F26" s="14" t="s">
        <v>154</v>
      </c>
      <c r="G26" s="14"/>
      <c r="H26" s="15">
        <f>H27+H29</f>
        <v>313274</v>
      </c>
      <c r="I26" s="15">
        <f>I27+I29</f>
        <v>1085296</v>
      </c>
      <c r="J26" s="15">
        <f>J27+J29</f>
        <v>1085296</v>
      </c>
    </row>
    <row r="27" spans="1:10" ht="63.75">
      <c r="A27" s="9"/>
      <c r="B27" s="16" t="s">
        <v>155</v>
      </c>
      <c r="C27" s="14" t="s">
        <v>148</v>
      </c>
      <c r="D27" s="14" t="s">
        <v>150</v>
      </c>
      <c r="E27" s="14" t="s">
        <v>152</v>
      </c>
      <c r="F27" s="14" t="s">
        <v>154</v>
      </c>
      <c r="G27" s="14" t="s">
        <v>132</v>
      </c>
      <c r="H27" s="15">
        <f>H28</f>
        <v>278274</v>
      </c>
      <c r="I27" s="15">
        <f>I28</f>
        <v>998704</v>
      </c>
      <c r="J27" s="15">
        <f>J28</f>
        <v>998704</v>
      </c>
    </row>
    <row r="28" spans="1:10" ht="25.5">
      <c r="A28" s="9"/>
      <c r="B28" s="17" t="s">
        <v>156</v>
      </c>
      <c r="C28" s="14" t="s">
        <v>148</v>
      </c>
      <c r="D28" s="14" t="s">
        <v>150</v>
      </c>
      <c r="E28" s="14" t="s">
        <v>152</v>
      </c>
      <c r="F28" s="14" t="s">
        <v>154</v>
      </c>
      <c r="G28" s="14" t="s">
        <v>157</v>
      </c>
      <c r="H28" s="15">
        <f>214656+63618</f>
        <v>278274</v>
      </c>
      <c r="I28" s="15">
        <v>998704</v>
      </c>
      <c r="J28" s="15">
        <v>998704</v>
      </c>
    </row>
    <row r="29" spans="1:10" ht="25.5">
      <c r="A29" s="9"/>
      <c r="B29" s="17" t="s">
        <v>158</v>
      </c>
      <c r="C29" s="14" t="s">
        <v>148</v>
      </c>
      <c r="D29" s="14" t="s">
        <v>150</v>
      </c>
      <c r="E29" s="14" t="s">
        <v>152</v>
      </c>
      <c r="F29" s="14" t="s">
        <v>154</v>
      </c>
      <c r="G29" s="14" t="s">
        <v>159</v>
      </c>
      <c r="H29" s="15">
        <f>H30</f>
        <v>35000</v>
      </c>
      <c r="I29" s="15">
        <f>I30</f>
        <v>86592</v>
      </c>
      <c r="J29" s="15">
        <f>J30</f>
        <v>86592</v>
      </c>
    </row>
    <row r="30" spans="1:10" ht="25.5">
      <c r="A30" s="9"/>
      <c r="B30" s="17" t="s">
        <v>160</v>
      </c>
      <c r="C30" s="14" t="s">
        <v>148</v>
      </c>
      <c r="D30" s="14" t="s">
        <v>150</v>
      </c>
      <c r="E30" s="14" t="s">
        <v>152</v>
      </c>
      <c r="F30" s="14" t="s">
        <v>154</v>
      </c>
      <c r="G30" s="14" t="s">
        <v>161</v>
      </c>
      <c r="H30" s="15">
        <f>13800+21200</f>
        <v>35000</v>
      </c>
      <c r="I30" s="15">
        <f>1296+85296</f>
        <v>86592</v>
      </c>
      <c r="J30" s="15">
        <f>1296+85296</f>
        <v>86592</v>
      </c>
    </row>
    <row r="31" spans="1:10" ht="12.75" hidden="1">
      <c r="A31" s="9"/>
      <c r="B31" s="18" t="s">
        <v>162</v>
      </c>
      <c r="C31" s="14" t="s">
        <v>148</v>
      </c>
      <c r="D31" s="14" t="s">
        <v>150</v>
      </c>
      <c r="E31" s="14" t="s">
        <v>152</v>
      </c>
      <c r="F31" s="14" t="s">
        <v>154</v>
      </c>
      <c r="G31" s="14" t="s">
        <v>163</v>
      </c>
      <c r="H31" s="15">
        <f>H32</f>
        <v>0</v>
      </c>
      <c r="I31" s="15">
        <f>I32</f>
        <v>0</v>
      </c>
      <c r="J31" s="15">
        <f>J32</f>
        <v>0</v>
      </c>
    </row>
    <row r="32" spans="1:10" ht="12.75" hidden="1">
      <c r="A32" s="9"/>
      <c r="B32" s="18" t="s">
        <v>164</v>
      </c>
      <c r="C32" s="14" t="s">
        <v>148</v>
      </c>
      <c r="D32" s="14" t="s">
        <v>150</v>
      </c>
      <c r="E32" s="14" t="s">
        <v>152</v>
      </c>
      <c r="F32" s="14" t="s">
        <v>154</v>
      </c>
      <c r="G32" s="14" t="s">
        <v>165</v>
      </c>
      <c r="H32" s="15">
        <v>0</v>
      </c>
      <c r="I32" s="15">
        <v>0</v>
      </c>
      <c r="J32" s="15">
        <v>0</v>
      </c>
    </row>
    <row r="33" spans="1:10" ht="25.5">
      <c r="A33" s="9"/>
      <c r="B33" s="10" t="s">
        <v>166</v>
      </c>
      <c r="C33" s="11" t="s">
        <v>32</v>
      </c>
      <c r="D33" s="11"/>
      <c r="E33" s="11"/>
      <c r="F33" s="11"/>
      <c r="G33" s="11"/>
      <c r="H33" s="12">
        <f>H34+H106</f>
        <v>1120803.5699999998</v>
      </c>
      <c r="I33" s="12">
        <f>I34+I106</f>
        <v>299016058</v>
      </c>
      <c r="J33" s="12">
        <f>J34+J106</f>
        <v>300972958</v>
      </c>
    </row>
    <row r="34" spans="1:10" ht="12.75">
      <c r="A34" s="9"/>
      <c r="B34" s="10" t="s">
        <v>167</v>
      </c>
      <c r="C34" s="11" t="s">
        <v>32</v>
      </c>
      <c r="D34" s="11" t="s">
        <v>168</v>
      </c>
      <c r="E34" s="11"/>
      <c r="F34" s="11"/>
      <c r="G34" s="11"/>
      <c r="H34" s="12">
        <f>H35+H47+H58+H62+H69</f>
        <v>1120803.5699999998</v>
      </c>
      <c r="I34" s="12">
        <f>I35+I47+I58+I62+I69</f>
        <v>297126024</v>
      </c>
      <c r="J34" s="12">
        <f>J35+J47+J58+J62+J69</f>
        <v>299082924</v>
      </c>
    </row>
    <row r="35" spans="1:10" ht="12.75">
      <c r="A35" s="9"/>
      <c r="B35" s="10" t="s">
        <v>169</v>
      </c>
      <c r="C35" s="11" t="s">
        <v>32</v>
      </c>
      <c r="D35" s="11" t="s">
        <v>168</v>
      </c>
      <c r="E35" s="11" t="s">
        <v>150</v>
      </c>
      <c r="F35" s="11"/>
      <c r="G35" s="11"/>
      <c r="H35" s="12">
        <f>H39+H36</f>
        <v>49632.97</v>
      </c>
      <c r="I35" s="12">
        <f>I39+I36</f>
        <v>75011582</v>
      </c>
      <c r="J35" s="12">
        <f>J39+J36</f>
        <v>75011582</v>
      </c>
    </row>
    <row r="36" spans="1:10" ht="51">
      <c r="A36" s="9"/>
      <c r="B36" s="19" t="s">
        <v>170</v>
      </c>
      <c r="C36" s="20" t="s">
        <v>32</v>
      </c>
      <c r="D36" s="20" t="s">
        <v>168</v>
      </c>
      <c r="E36" s="20" t="s">
        <v>150</v>
      </c>
      <c r="F36" s="20" t="s">
        <v>171</v>
      </c>
      <c r="G36" s="20"/>
      <c r="H36" s="12">
        <f aca="true" t="shared" si="1" ref="H36:J37">H37</f>
        <v>0</v>
      </c>
      <c r="I36" s="12">
        <f t="shared" si="1"/>
        <v>55828314</v>
      </c>
      <c r="J36" s="12">
        <f t="shared" si="1"/>
        <v>55828314</v>
      </c>
    </row>
    <row r="37" spans="1:10" ht="25.5">
      <c r="A37" s="9"/>
      <c r="B37" s="21" t="s">
        <v>172</v>
      </c>
      <c r="C37" s="14" t="s">
        <v>32</v>
      </c>
      <c r="D37" s="14" t="s">
        <v>168</v>
      </c>
      <c r="E37" s="14" t="s">
        <v>150</v>
      </c>
      <c r="F37" s="22" t="s">
        <v>171</v>
      </c>
      <c r="G37" s="14" t="s">
        <v>173</v>
      </c>
      <c r="H37" s="15">
        <f t="shared" si="1"/>
        <v>0</v>
      </c>
      <c r="I37" s="15">
        <f t="shared" si="1"/>
        <v>55828314</v>
      </c>
      <c r="J37" s="15">
        <f t="shared" si="1"/>
        <v>55828314</v>
      </c>
    </row>
    <row r="38" spans="1:10" ht="12.75">
      <c r="A38" s="9"/>
      <c r="B38" s="21" t="s">
        <v>174</v>
      </c>
      <c r="C38" s="14" t="s">
        <v>32</v>
      </c>
      <c r="D38" s="14" t="s">
        <v>168</v>
      </c>
      <c r="E38" s="14" t="s">
        <v>150</v>
      </c>
      <c r="F38" s="22" t="s">
        <v>171</v>
      </c>
      <c r="G38" s="14" t="s">
        <v>175</v>
      </c>
      <c r="H38" s="15"/>
      <c r="I38" s="15">
        <v>55828314</v>
      </c>
      <c r="J38" s="15">
        <v>55828314</v>
      </c>
    </row>
    <row r="39" spans="1:10" ht="12.75">
      <c r="A39" s="9"/>
      <c r="B39" s="10" t="s">
        <v>176</v>
      </c>
      <c r="C39" s="11" t="s">
        <v>32</v>
      </c>
      <c r="D39" s="11" t="s">
        <v>177</v>
      </c>
      <c r="E39" s="11" t="s">
        <v>150</v>
      </c>
      <c r="F39" s="23" t="s">
        <v>178</v>
      </c>
      <c r="G39" s="11"/>
      <c r="H39" s="12">
        <f>H42+H44+H40</f>
        <v>49632.97</v>
      </c>
      <c r="I39" s="12">
        <f>I42+I44+I40</f>
        <v>19183268</v>
      </c>
      <c r="J39" s="12">
        <f>J42+J44+J40</f>
        <v>19183268</v>
      </c>
    </row>
    <row r="40" spans="1:10" ht="63.75" hidden="1">
      <c r="A40" s="9"/>
      <c r="B40" s="16" t="s">
        <v>155</v>
      </c>
      <c r="C40" s="22" t="s">
        <v>32</v>
      </c>
      <c r="D40" s="22" t="s">
        <v>168</v>
      </c>
      <c r="E40" s="22" t="s">
        <v>150</v>
      </c>
      <c r="F40" s="24" t="s">
        <v>178</v>
      </c>
      <c r="G40" s="14" t="s">
        <v>132</v>
      </c>
      <c r="H40" s="12"/>
      <c r="I40" s="12"/>
      <c r="J40" s="12"/>
    </row>
    <row r="41" spans="1:10" ht="25.5" hidden="1">
      <c r="A41" s="9"/>
      <c r="B41" s="17" t="s">
        <v>156</v>
      </c>
      <c r="C41" s="22" t="s">
        <v>32</v>
      </c>
      <c r="D41" s="22" t="s">
        <v>168</v>
      </c>
      <c r="E41" s="22" t="s">
        <v>150</v>
      </c>
      <c r="F41" s="24" t="s">
        <v>178</v>
      </c>
      <c r="G41" s="14" t="s">
        <v>157</v>
      </c>
      <c r="H41" s="12"/>
      <c r="I41" s="12"/>
      <c r="J41" s="12"/>
    </row>
    <row r="42" spans="1:10" ht="25.5">
      <c r="A42" s="9"/>
      <c r="B42" s="21" t="s">
        <v>172</v>
      </c>
      <c r="C42" s="22" t="s">
        <v>32</v>
      </c>
      <c r="D42" s="22" t="s">
        <v>168</v>
      </c>
      <c r="E42" s="22" t="s">
        <v>150</v>
      </c>
      <c r="F42" s="24" t="s">
        <v>178</v>
      </c>
      <c r="G42" s="22" t="s">
        <v>173</v>
      </c>
      <c r="H42" s="15">
        <f>H43</f>
        <v>49632.97</v>
      </c>
      <c r="I42" s="15">
        <f>I43</f>
        <v>19183268</v>
      </c>
      <c r="J42" s="15">
        <f>J43</f>
        <v>19183268</v>
      </c>
    </row>
    <row r="43" spans="1:10" ht="12.75">
      <c r="A43" s="9"/>
      <c r="B43" s="21" t="s">
        <v>174</v>
      </c>
      <c r="C43" s="22" t="s">
        <v>32</v>
      </c>
      <c r="D43" s="22" t="s">
        <v>168</v>
      </c>
      <c r="E43" s="22" t="s">
        <v>150</v>
      </c>
      <c r="F43" s="24" t="s">
        <v>178</v>
      </c>
      <c r="G43" s="22" t="s">
        <v>175</v>
      </c>
      <c r="H43" s="15">
        <v>49632.97</v>
      </c>
      <c r="I43" s="15">
        <f>16193668+2989600</f>
        <v>19183268</v>
      </c>
      <c r="J43" s="15">
        <f>16193668+2989600</f>
        <v>19183268</v>
      </c>
    </row>
    <row r="44" spans="1:10" ht="12.75" hidden="1">
      <c r="A44" s="9"/>
      <c r="B44" s="21" t="s">
        <v>179</v>
      </c>
      <c r="C44" s="22" t="s">
        <v>32</v>
      </c>
      <c r="D44" s="22" t="s">
        <v>168</v>
      </c>
      <c r="E44" s="22" t="s">
        <v>150</v>
      </c>
      <c r="F44" s="24" t="s">
        <v>178</v>
      </c>
      <c r="G44" s="22" t="s">
        <v>163</v>
      </c>
      <c r="H44" s="15">
        <f>H46</f>
        <v>0</v>
      </c>
      <c r="I44" s="15">
        <f>I46</f>
        <v>0</v>
      </c>
      <c r="J44" s="15">
        <f>J46</f>
        <v>0</v>
      </c>
    </row>
    <row r="45" spans="1:10" ht="12.75" hidden="1">
      <c r="A45" s="9"/>
      <c r="B45" s="21" t="s">
        <v>180</v>
      </c>
      <c r="C45" s="22" t="s">
        <v>32</v>
      </c>
      <c r="D45" s="22" t="s">
        <v>168</v>
      </c>
      <c r="E45" s="22" t="s">
        <v>150</v>
      </c>
      <c r="F45" s="24" t="s">
        <v>178</v>
      </c>
      <c r="G45" s="22" t="s">
        <v>181</v>
      </c>
      <c r="H45" s="15"/>
      <c r="I45" s="15"/>
      <c r="J45" s="15"/>
    </row>
    <row r="46" spans="1:10" ht="12.75" hidden="1">
      <c r="A46" s="9"/>
      <c r="B46" s="18" t="s">
        <v>164</v>
      </c>
      <c r="C46" s="22" t="s">
        <v>32</v>
      </c>
      <c r="D46" s="22" t="s">
        <v>168</v>
      </c>
      <c r="E46" s="22" t="s">
        <v>150</v>
      </c>
      <c r="F46" s="24" t="s">
        <v>178</v>
      </c>
      <c r="G46" s="22" t="s">
        <v>165</v>
      </c>
      <c r="H46" s="15"/>
      <c r="I46" s="15"/>
      <c r="J46" s="15"/>
    </row>
    <row r="47" spans="1:10" ht="12.75">
      <c r="A47" s="9"/>
      <c r="B47" s="10" t="s">
        <v>182</v>
      </c>
      <c r="C47" s="11" t="s">
        <v>183</v>
      </c>
      <c r="D47" s="11" t="s">
        <v>168</v>
      </c>
      <c r="E47" s="11" t="s">
        <v>184</v>
      </c>
      <c r="F47" s="11"/>
      <c r="G47" s="11"/>
      <c r="H47" s="12">
        <f>H51+H48</f>
        <v>921170.6</v>
      </c>
      <c r="I47" s="12">
        <f>I51+I48</f>
        <v>165338564</v>
      </c>
      <c r="J47" s="12">
        <f>J51+J48</f>
        <v>167232864</v>
      </c>
    </row>
    <row r="48" spans="1:10" ht="68.25" customHeight="1">
      <c r="A48" s="9"/>
      <c r="B48" s="19" t="s">
        <v>185</v>
      </c>
      <c r="C48" s="11" t="s">
        <v>32</v>
      </c>
      <c r="D48" s="11" t="s">
        <v>168</v>
      </c>
      <c r="E48" s="11" t="s">
        <v>184</v>
      </c>
      <c r="F48" s="11" t="s">
        <v>186</v>
      </c>
      <c r="G48" s="11"/>
      <c r="H48" s="12">
        <f aca="true" t="shared" si="2" ref="H48:J49">H49</f>
        <v>0</v>
      </c>
      <c r="I48" s="12">
        <f t="shared" si="2"/>
        <v>127747414</v>
      </c>
      <c r="J48" s="12">
        <f t="shared" si="2"/>
        <v>127747414</v>
      </c>
    </row>
    <row r="49" spans="1:10" ht="25.5">
      <c r="A49" s="9"/>
      <c r="B49" s="21" t="s">
        <v>172</v>
      </c>
      <c r="C49" s="14" t="s">
        <v>32</v>
      </c>
      <c r="D49" s="14" t="s">
        <v>168</v>
      </c>
      <c r="E49" s="14" t="s">
        <v>184</v>
      </c>
      <c r="F49" s="14" t="s">
        <v>186</v>
      </c>
      <c r="G49" s="14" t="s">
        <v>173</v>
      </c>
      <c r="H49" s="15">
        <f t="shared" si="2"/>
        <v>0</v>
      </c>
      <c r="I49" s="15">
        <f t="shared" si="2"/>
        <v>127747414</v>
      </c>
      <c r="J49" s="15">
        <f t="shared" si="2"/>
        <v>127747414</v>
      </c>
    </row>
    <row r="50" spans="1:10" ht="12.75">
      <c r="A50" s="9"/>
      <c r="B50" s="21" t="s">
        <v>174</v>
      </c>
      <c r="C50" s="14" t="s">
        <v>32</v>
      </c>
      <c r="D50" s="14" t="s">
        <v>168</v>
      </c>
      <c r="E50" s="14" t="s">
        <v>184</v>
      </c>
      <c r="F50" s="14" t="s">
        <v>186</v>
      </c>
      <c r="G50" s="14" t="s">
        <v>175</v>
      </c>
      <c r="H50" s="15"/>
      <c r="I50" s="15">
        <v>127747414</v>
      </c>
      <c r="J50" s="15">
        <v>127747414</v>
      </c>
    </row>
    <row r="51" spans="1:10" ht="12.75">
      <c r="A51" s="9"/>
      <c r="B51" s="10" t="s">
        <v>187</v>
      </c>
      <c r="C51" s="11" t="s">
        <v>32</v>
      </c>
      <c r="D51" s="11" t="s">
        <v>168</v>
      </c>
      <c r="E51" s="11" t="s">
        <v>184</v>
      </c>
      <c r="F51" s="23" t="s">
        <v>188</v>
      </c>
      <c r="G51" s="11"/>
      <c r="H51" s="12">
        <f>H54</f>
        <v>921170.6</v>
      </c>
      <c r="I51" s="12">
        <f>I54</f>
        <v>37591150</v>
      </c>
      <c r="J51" s="12">
        <f>J54</f>
        <v>39485450</v>
      </c>
    </row>
    <row r="52" spans="1:10" ht="63.75" hidden="1">
      <c r="A52" s="9"/>
      <c r="B52" s="16" t="s">
        <v>155</v>
      </c>
      <c r="C52" s="14" t="s">
        <v>32</v>
      </c>
      <c r="D52" s="14" t="s">
        <v>168</v>
      </c>
      <c r="E52" s="14" t="s">
        <v>184</v>
      </c>
      <c r="F52" s="24" t="s">
        <v>188</v>
      </c>
      <c r="G52" s="14" t="s">
        <v>132</v>
      </c>
      <c r="H52" s="15">
        <f>H53</f>
        <v>0</v>
      </c>
      <c r="I52" s="15">
        <f>I53</f>
        <v>0</v>
      </c>
      <c r="J52" s="15">
        <f>J53</f>
        <v>0</v>
      </c>
    </row>
    <row r="53" spans="1:10" ht="25.5" hidden="1">
      <c r="A53" s="9"/>
      <c r="B53" s="17" t="s">
        <v>156</v>
      </c>
      <c r="C53" s="14" t="s">
        <v>32</v>
      </c>
      <c r="D53" s="14" t="s">
        <v>168</v>
      </c>
      <c r="E53" s="14" t="s">
        <v>184</v>
      </c>
      <c r="F53" s="24" t="s">
        <v>188</v>
      </c>
      <c r="G53" s="14" t="s">
        <v>157</v>
      </c>
      <c r="H53" s="15"/>
      <c r="I53" s="15"/>
      <c r="J53" s="15"/>
    </row>
    <row r="54" spans="1:10" ht="25.5">
      <c r="A54" s="9"/>
      <c r="B54" s="21" t="s">
        <v>172</v>
      </c>
      <c r="C54" s="14" t="s">
        <v>32</v>
      </c>
      <c r="D54" s="14" t="s">
        <v>168</v>
      </c>
      <c r="E54" s="14" t="s">
        <v>184</v>
      </c>
      <c r="F54" s="24" t="s">
        <v>188</v>
      </c>
      <c r="G54" s="14" t="s">
        <v>173</v>
      </c>
      <c r="H54" s="15">
        <f>H55</f>
        <v>921170.6</v>
      </c>
      <c r="I54" s="15">
        <f>I55</f>
        <v>37591150</v>
      </c>
      <c r="J54" s="15">
        <f>J55</f>
        <v>39485450</v>
      </c>
    </row>
    <row r="55" spans="1:10" ht="12.75">
      <c r="A55" s="9"/>
      <c r="B55" s="21" t="s">
        <v>174</v>
      </c>
      <c r="C55" s="14" t="s">
        <v>32</v>
      </c>
      <c r="D55" s="14" t="s">
        <v>168</v>
      </c>
      <c r="E55" s="14" t="s">
        <v>184</v>
      </c>
      <c r="F55" s="24" t="s">
        <v>188</v>
      </c>
      <c r="G55" s="14" t="s">
        <v>175</v>
      </c>
      <c r="H55" s="15">
        <v>921170.6</v>
      </c>
      <c r="I55" s="15">
        <v>37591150</v>
      </c>
      <c r="J55" s="15">
        <f>37591150+1894300</f>
        <v>39485450</v>
      </c>
    </row>
    <row r="56" spans="1:10" ht="12.75" hidden="1">
      <c r="A56" s="9"/>
      <c r="B56" s="21" t="s">
        <v>179</v>
      </c>
      <c r="C56" s="14" t="s">
        <v>32</v>
      </c>
      <c r="D56" s="22" t="s">
        <v>168</v>
      </c>
      <c r="E56" s="22" t="s">
        <v>184</v>
      </c>
      <c r="F56" s="24" t="s">
        <v>188</v>
      </c>
      <c r="G56" s="22" t="s">
        <v>163</v>
      </c>
      <c r="H56" s="15">
        <f>H57</f>
        <v>0</v>
      </c>
      <c r="I56" s="15">
        <f>I57</f>
        <v>0</v>
      </c>
      <c r="J56" s="15">
        <f>J57</f>
        <v>0</v>
      </c>
    </row>
    <row r="57" spans="1:10" ht="12.75" hidden="1">
      <c r="A57" s="9"/>
      <c r="B57" s="18" t="s">
        <v>164</v>
      </c>
      <c r="C57" s="14" t="s">
        <v>32</v>
      </c>
      <c r="D57" s="22" t="s">
        <v>168</v>
      </c>
      <c r="E57" s="22" t="s">
        <v>184</v>
      </c>
      <c r="F57" s="24" t="s">
        <v>188</v>
      </c>
      <c r="G57" s="22" t="s">
        <v>165</v>
      </c>
      <c r="H57" s="15"/>
      <c r="I57" s="15"/>
      <c r="J57" s="15"/>
    </row>
    <row r="58" spans="1:10" ht="12.75">
      <c r="A58" s="9"/>
      <c r="B58" s="25" t="s">
        <v>189</v>
      </c>
      <c r="C58" s="11" t="s">
        <v>32</v>
      </c>
      <c r="D58" s="11" t="s">
        <v>168</v>
      </c>
      <c r="E58" s="11" t="s">
        <v>152</v>
      </c>
      <c r="F58" s="11"/>
      <c r="G58" s="11"/>
      <c r="H58" s="12">
        <f>H59</f>
        <v>150000</v>
      </c>
      <c r="I58" s="12">
        <f aca="true" t="shared" si="3" ref="I58:J60">I59</f>
        <v>17344822</v>
      </c>
      <c r="J58" s="12">
        <f t="shared" si="3"/>
        <v>17344822</v>
      </c>
    </row>
    <row r="59" spans="1:10" ht="12.75">
      <c r="A59" s="9"/>
      <c r="B59" s="10" t="s">
        <v>190</v>
      </c>
      <c r="C59" s="11" t="s">
        <v>32</v>
      </c>
      <c r="D59" s="11" t="s">
        <v>168</v>
      </c>
      <c r="E59" s="11" t="s">
        <v>152</v>
      </c>
      <c r="F59" s="23" t="s">
        <v>191</v>
      </c>
      <c r="G59" s="11"/>
      <c r="H59" s="12">
        <f>H60</f>
        <v>150000</v>
      </c>
      <c r="I59" s="12">
        <f t="shared" si="3"/>
        <v>17344822</v>
      </c>
      <c r="J59" s="12">
        <f t="shared" si="3"/>
        <v>17344822</v>
      </c>
    </row>
    <row r="60" spans="1:10" ht="25.5">
      <c r="A60" s="9"/>
      <c r="B60" s="21" t="s">
        <v>172</v>
      </c>
      <c r="C60" s="14" t="s">
        <v>32</v>
      </c>
      <c r="D60" s="14" t="s">
        <v>168</v>
      </c>
      <c r="E60" s="14" t="s">
        <v>152</v>
      </c>
      <c r="F60" s="24" t="s">
        <v>191</v>
      </c>
      <c r="G60" s="14" t="s">
        <v>173</v>
      </c>
      <c r="H60" s="15">
        <f>H61</f>
        <v>150000</v>
      </c>
      <c r="I60" s="15">
        <f t="shared" si="3"/>
        <v>17344822</v>
      </c>
      <c r="J60" s="15">
        <f t="shared" si="3"/>
        <v>17344822</v>
      </c>
    </row>
    <row r="61" spans="1:10" ht="12.75">
      <c r="A61" s="9"/>
      <c r="B61" s="21" t="s">
        <v>174</v>
      </c>
      <c r="C61" s="14" t="s">
        <v>32</v>
      </c>
      <c r="D61" s="14" t="s">
        <v>168</v>
      </c>
      <c r="E61" s="14" t="s">
        <v>152</v>
      </c>
      <c r="F61" s="24" t="s">
        <v>191</v>
      </c>
      <c r="G61" s="14" t="s">
        <v>175</v>
      </c>
      <c r="H61" s="15">
        <v>150000</v>
      </c>
      <c r="I61" s="15">
        <f>2700000+6957730+7687092</f>
        <v>17344822</v>
      </c>
      <c r="J61" s="15">
        <f>2700000+6957730+7687092</f>
        <v>17344822</v>
      </c>
    </row>
    <row r="62" spans="1:10" ht="12.75">
      <c r="A62" s="9"/>
      <c r="B62" s="10" t="s">
        <v>192</v>
      </c>
      <c r="C62" s="11" t="s">
        <v>32</v>
      </c>
      <c r="D62" s="11" t="s">
        <v>168</v>
      </c>
      <c r="E62" s="11" t="s">
        <v>168</v>
      </c>
      <c r="F62" s="11"/>
      <c r="G62" s="11"/>
      <c r="H62" s="12">
        <f>H66+H63</f>
        <v>0</v>
      </c>
      <c r="I62" s="12">
        <f>I66+I63</f>
        <v>725000</v>
      </c>
      <c r="J62" s="12">
        <f>J66+J63</f>
        <v>725000</v>
      </c>
    </row>
    <row r="63" spans="1:10" ht="25.5">
      <c r="A63" s="9"/>
      <c r="B63" s="10" t="s">
        <v>193</v>
      </c>
      <c r="C63" s="11" t="s">
        <v>32</v>
      </c>
      <c r="D63" s="11" t="s">
        <v>168</v>
      </c>
      <c r="E63" s="11" t="s">
        <v>168</v>
      </c>
      <c r="F63" s="11" t="s">
        <v>194</v>
      </c>
      <c r="G63" s="11"/>
      <c r="H63" s="12">
        <f aca="true" t="shared" si="4" ref="H63:J64">H64</f>
        <v>0</v>
      </c>
      <c r="I63" s="12">
        <f t="shared" si="4"/>
        <v>468000</v>
      </c>
      <c r="J63" s="12">
        <f t="shared" si="4"/>
        <v>468000</v>
      </c>
    </row>
    <row r="64" spans="1:10" ht="25.5">
      <c r="A64" s="9"/>
      <c r="B64" s="21" t="s">
        <v>172</v>
      </c>
      <c r="C64" s="14" t="s">
        <v>32</v>
      </c>
      <c r="D64" s="14" t="s">
        <v>168</v>
      </c>
      <c r="E64" s="14" t="s">
        <v>168</v>
      </c>
      <c r="F64" s="14" t="s">
        <v>194</v>
      </c>
      <c r="G64" s="14" t="s">
        <v>173</v>
      </c>
      <c r="H64" s="15">
        <f t="shared" si="4"/>
        <v>0</v>
      </c>
      <c r="I64" s="15">
        <f t="shared" si="4"/>
        <v>468000</v>
      </c>
      <c r="J64" s="15">
        <f t="shared" si="4"/>
        <v>468000</v>
      </c>
    </row>
    <row r="65" spans="1:10" ht="12.75">
      <c r="A65" s="9"/>
      <c r="B65" s="26" t="s">
        <v>174</v>
      </c>
      <c r="C65" s="14" t="s">
        <v>32</v>
      </c>
      <c r="D65" s="14" t="s">
        <v>168</v>
      </c>
      <c r="E65" s="14" t="s">
        <v>168</v>
      </c>
      <c r="F65" s="14" t="s">
        <v>194</v>
      </c>
      <c r="G65" s="14" t="s">
        <v>175</v>
      </c>
      <c r="H65" s="15"/>
      <c r="I65" s="15">
        <v>468000</v>
      </c>
      <c r="J65" s="15">
        <v>468000</v>
      </c>
    </row>
    <row r="66" spans="1:10" ht="25.5">
      <c r="A66" s="9"/>
      <c r="B66" s="10" t="s">
        <v>195</v>
      </c>
      <c r="C66" s="11" t="s">
        <v>32</v>
      </c>
      <c r="D66" s="11" t="s">
        <v>168</v>
      </c>
      <c r="E66" s="11" t="s">
        <v>168</v>
      </c>
      <c r="F66" s="11" t="s">
        <v>196</v>
      </c>
      <c r="G66" s="11"/>
      <c r="H66" s="12">
        <f aca="true" t="shared" si="5" ref="H66:J67">H67</f>
        <v>0</v>
      </c>
      <c r="I66" s="12">
        <f t="shared" si="5"/>
        <v>257000</v>
      </c>
      <c r="J66" s="12">
        <f t="shared" si="5"/>
        <v>257000</v>
      </c>
    </row>
    <row r="67" spans="1:10" ht="25.5">
      <c r="A67" s="9"/>
      <c r="B67" s="21" t="s">
        <v>172</v>
      </c>
      <c r="C67" s="14" t="s">
        <v>32</v>
      </c>
      <c r="D67" s="14" t="s">
        <v>168</v>
      </c>
      <c r="E67" s="14" t="s">
        <v>168</v>
      </c>
      <c r="F67" s="14" t="s">
        <v>196</v>
      </c>
      <c r="G67" s="14" t="s">
        <v>173</v>
      </c>
      <c r="H67" s="15">
        <f t="shared" si="5"/>
        <v>0</v>
      </c>
      <c r="I67" s="15">
        <f t="shared" si="5"/>
        <v>257000</v>
      </c>
      <c r="J67" s="15">
        <f t="shared" si="5"/>
        <v>257000</v>
      </c>
    </row>
    <row r="68" spans="1:10" ht="12.75">
      <c r="A68" s="9"/>
      <c r="B68" s="26" t="s">
        <v>174</v>
      </c>
      <c r="C68" s="14" t="s">
        <v>32</v>
      </c>
      <c r="D68" s="14" t="s">
        <v>168</v>
      </c>
      <c r="E68" s="14" t="s">
        <v>168</v>
      </c>
      <c r="F68" s="14" t="s">
        <v>196</v>
      </c>
      <c r="G68" s="14" t="s">
        <v>175</v>
      </c>
      <c r="H68" s="15"/>
      <c r="I68" s="15">
        <v>257000</v>
      </c>
      <c r="J68" s="15">
        <v>257000</v>
      </c>
    </row>
    <row r="69" spans="1:10" ht="12.75">
      <c r="A69" s="9"/>
      <c r="B69" s="10" t="s">
        <v>197</v>
      </c>
      <c r="C69" s="11" t="s">
        <v>32</v>
      </c>
      <c r="D69" s="11" t="s">
        <v>168</v>
      </c>
      <c r="E69" s="11" t="s">
        <v>198</v>
      </c>
      <c r="F69" s="11"/>
      <c r="G69" s="11"/>
      <c r="H69" s="12">
        <f>H73+H80+H83+H70+H94+H91+H97+H100+H103</f>
        <v>0</v>
      </c>
      <c r="I69" s="12">
        <f>I73+I80+I83+I70+I94+I91+I97+I100+I103</f>
        <v>38706056</v>
      </c>
      <c r="J69" s="12">
        <f>J73+J80+J83+J70+J94+J91+J97+J100+J103</f>
        <v>38768656</v>
      </c>
    </row>
    <row r="70" spans="1:10" ht="57" customHeight="1">
      <c r="A70" s="9"/>
      <c r="B70" s="10" t="s">
        <v>199</v>
      </c>
      <c r="C70" s="11" t="s">
        <v>32</v>
      </c>
      <c r="D70" s="11" t="s">
        <v>168</v>
      </c>
      <c r="E70" s="11" t="s">
        <v>198</v>
      </c>
      <c r="F70" s="11" t="s">
        <v>200</v>
      </c>
      <c r="G70" s="11"/>
      <c r="H70" s="12">
        <f aca="true" t="shared" si="6" ref="H70:J71">H71</f>
        <v>0</v>
      </c>
      <c r="I70" s="12">
        <f t="shared" si="6"/>
        <v>8911200</v>
      </c>
      <c r="J70" s="12">
        <f t="shared" si="6"/>
        <v>8911200</v>
      </c>
    </row>
    <row r="71" spans="1:10" ht="25.5">
      <c r="A71" s="9"/>
      <c r="B71" s="21" t="s">
        <v>172</v>
      </c>
      <c r="C71" s="14" t="s">
        <v>32</v>
      </c>
      <c r="D71" s="22" t="s">
        <v>168</v>
      </c>
      <c r="E71" s="22" t="s">
        <v>198</v>
      </c>
      <c r="F71" s="14" t="s">
        <v>200</v>
      </c>
      <c r="G71" s="14" t="s">
        <v>173</v>
      </c>
      <c r="H71" s="15">
        <f t="shared" si="6"/>
        <v>0</v>
      </c>
      <c r="I71" s="15">
        <f t="shared" si="6"/>
        <v>8911200</v>
      </c>
      <c r="J71" s="15">
        <f t="shared" si="6"/>
        <v>8911200</v>
      </c>
    </row>
    <row r="72" spans="1:10" ht="12.75">
      <c r="A72" s="9"/>
      <c r="B72" s="26" t="s">
        <v>174</v>
      </c>
      <c r="C72" s="14" t="s">
        <v>32</v>
      </c>
      <c r="D72" s="22" t="s">
        <v>168</v>
      </c>
      <c r="E72" s="22" t="s">
        <v>198</v>
      </c>
      <c r="F72" s="14" t="s">
        <v>200</v>
      </c>
      <c r="G72" s="14" t="s">
        <v>175</v>
      </c>
      <c r="H72" s="15"/>
      <c r="I72" s="15">
        <v>8911200</v>
      </c>
      <c r="J72" s="15">
        <v>8911200</v>
      </c>
    </row>
    <row r="73" spans="1:10" ht="30" customHeight="1">
      <c r="A73" s="9"/>
      <c r="B73" s="10" t="s">
        <v>201</v>
      </c>
      <c r="C73" s="11" t="s">
        <v>32</v>
      </c>
      <c r="D73" s="11" t="s">
        <v>168</v>
      </c>
      <c r="E73" s="11" t="s">
        <v>198</v>
      </c>
      <c r="F73" s="11" t="s">
        <v>202</v>
      </c>
      <c r="G73" s="11"/>
      <c r="H73" s="12">
        <f>H74+H76+H78</f>
        <v>0</v>
      </c>
      <c r="I73" s="12">
        <f>I74+I76+I78</f>
        <v>1129000</v>
      </c>
      <c r="J73" s="12">
        <f>J74+J76+J78</f>
        <v>1129000</v>
      </c>
    </row>
    <row r="74" spans="1:10" ht="63.75">
      <c r="A74" s="9"/>
      <c r="B74" s="16" t="s">
        <v>155</v>
      </c>
      <c r="C74" s="14" t="s">
        <v>32</v>
      </c>
      <c r="D74" s="14" t="s">
        <v>168</v>
      </c>
      <c r="E74" s="14" t="s">
        <v>198</v>
      </c>
      <c r="F74" s="14" t="s">
        <v>202</v>
      </c>
      <c r="G74" s="14" t="s">
        <v>132</v>
      </c>
      <c r="H74" s="15">
        <f>H75</f>
        <v>0</v>
      </c>
      <c r="I74" s="15">
        <f>I75</f>
        <v>998500</v>
      </c>
      <c r="J74" s="15">
        <f>J75</f>
        <v>998500</v>
      </c>
    </row>
    <row r="75" spans="1:10" ht="25.5">
      <c r="A75" s="9"/>
      <c r="B75" s="17" t="s">
        <v>156</v>
      </c>
      <c r="C75" s="14" t="s">
        <v>32</v>
      </c>
      <c r="D75" s="14" t="s">
        <v>168</v>
      </c>
      <c r="E75" s="14" t="s">
        <v>198</v>
      </c>
      <c r="F75" s="14" t="s">
        <v>202</v>
      </c>
      <c r="G75" s="14" t="s">
        <v>157</v>
      </c>
      <c r="H75" s="15"/>
      <c r="I75" s="15">
        <f>766900+231600</f>
        <v>998500</v>
      </c>
      <c r="J75" s="15">
        <f>766900+231600</f>
        <v>998500</v>
      </c>
    </row>
    <row r="76" spans="1:10" ht="25.5">
      <c r="A76" s="9"/>
      <c r="B76" s="17" t="s">
        <v>158</v>
      </c>
      <c r="C76" s="14" t="s">
        <v>32</v>
      </c>
      <c r="D76" s="14" t="s">
        <v>168</v>
      </c>
      <c r="E76" s="14" t="s">
        <v>198</v>
      </c>
      <c r="F76" s="14" t="s">
        <v>202</v>
      </c>
      <c r="G76" s="14" t="s">
        <v>159</v>
      </c>
      <c r="H76" s="15">
        <f>H77</f>
        <v>0</v>
      </c>
      <c r="I76" s="15">
        <f>I77</f>
        <v>130500</v>
      </c>
      <c r="J76" s="15">
        <f>J77</f>
        <v>130500</v>
      </c>
    </row>
    <row r="77" spans="1:10" ht="25.5">
      <c r="A77" s="9"/>
      <c r="B77" s="17" t="s">
        <v>160</v>
      </c>
      <c r="C77" s="14" t="s">
        <v>32</v>
      </c>
      <c r="D77" s="14" t="s">
        <v>168</v>
      </c>
      <c r="E77" s="14" t="s">
        <v>198</v>
      </c>
      <c r="F77" s="14" t="s">
        <v>202</v>
      </c>
      <c r="G77" s="14" t="s">
        <v>161</v>
      </c>
      <c r="H77" s="15"/>
      <c r="I77" s="15">
        <v>130500</v>
      </c>
      <c r="J77" s="15">
        <v>130500</v>
      </c>
    </row>
    <row r="78" spans="1:10" ht="12.75" hidden="1">
      <c r="A78" s="9"/>
      <c r="B78" s="21" t="s">
        <v>179</v>
      </c>
      <c r="C78" s="14" t="s">
        <v>32</v>
      </c>
      <c r="D78" s="14" t="s">
        <v>168</v>
      </c>
      <c r="E78" s="14" t="s">
        <v>198</v>
      </c>
      <c r="F78" s="14" t="s">
        <v>202</v>
      </c>
      <c r="G78" s="14" t="s">
        <v>163</v>
      </c>
      <c r="H78" s="15">
        <f>H79</f>
        <v>0</v>
      </c>
      <c r="I78" s="15">
        <f>I79</f>
        <v>0</v>
      </c>
      <c r="J78" s="15">
        <f>J79</f>
        <v>0</v>
      </c>
    </row>
    <row r="79" spans="1:10" ht="12.75" hidden="1">
      <c r="A79" s="9"/>
      <c r="B79" s="18" t="s">
        <v>164</v>
      </c>
      <c r="C79" s="14" t="s">
        <v>32</v>
      </c>
      <c r="D79" s="14" t="s">
        <v>168</v>
      </c>
      <c r="E79" s="14" t="s">
        <v>198</v>
      </c>
      <c r="F79" s="14" t="s">
        <v>202</v>
      </c>
      <c r="G79" s="14" t="s">
        <v>165</v>
      </c>
      <c r="H79" s="15">
        <v>0</v>
      </c>
      <c r="I79" s="15">
        <v>0</v>
      </c>
      <c r="J79" s="15">
        <v>0</v>
      </c>
    </row>
    <row r="80" spans="1:10" ht="25.5">
      <c r="A80" s="9"/>
      <c r="B80" s="10" t="s">
        <v>203</v>
      </c>
      <c r="C80" s="11" t="s">
        <v>32</v>
      </c>
      <c r="D80" s="11" t="s">
        <v>168</v>
      </c>
      <c r="E80" s="11" t="s">
        <v>198</v>
      </c>
      <c r="F80" s="11" t="s">
        <v>204</v>
      </c>
      <c r="G80" s="11"/>
      <c r="H80" s="12">
        <f aca="true" t="shared" si="7" ref="H80:J81">H81</f>
        <v>0</v>
      </c>
      <c r="I80" s="12">
        <f t="shared" si="7"/>
        <v>1387370</v>
      </c>
      <c r="J80" s="12">
        <f t="shared" si="7"/>
        <v>1387370</v>
      </c>
    </row>
    <row r="81" spans="1:10" ht="25.5">
      <c r="A81" s="9"/>
      <c r="B81" s="21" t="s">
        <v>172</v>
      </c>
      <c r="C81" s="14" t="s">
        <v>32</v>
      </c>
      <c r="D81" s="14" t="s">
        <v>168</v>
      </c>
      <c r="E81" s="14" t="s">
        <v>198</v>
      </c>
      <c r="F81" s="14" t="s">
        <v>204</v>
      </c>
      <c r="G81" s="14" t="s">
        <v>173</v>
      </c>
      <c r="H81" s="15">
        <f t="shared" si="7"/>
        <v>0</v>
      </c>
      <c r="I81" s="15">
        <f t="shared" si="7"/>
        <v>1387370</v>
      </c>
      <c r="J81" s="15">
        <f t="shared" si="7"/>
        <v>1387370</v>
      </c>
    </row>
    <row r="82" spans="1:10" ht="12.75">
      <c r="A82" s="9"/>
      <c r="B82" s="26" t="s">
        <v>174</v>
      </c>
      <c r="C82" s="14" t="s">
        <v>32</v>
      </c>
      <c r="D82" s="14" t="s">
        <v>168</v>
      </c>
      <c r="E82" s="14" t="s">
        <v>198</v>
      </c>
      <c r="F82" s="14" t="s">
        <v>204</v>
      </c>
      <c r="G82" s="14" t="s">
        <v>175</v>
      </c>
      <c r="H82" s="15"/>
      <c r="I82" s="15">
        <v>1387370</v>
      </c>
      <c r="J82" s="15">
        <v>1387370</v>
      </c>
    </row>
    <row r="83" spans="1:10" ht="45" customHeight="1">
      <c r="A83" s="9"/>
      <c r="B83" s="10" t="s">
        <v>205</v>
      </c>
      <c r="C83" s="11" t="s">
        <v>32</v>
      </c>
      <c r="D83" s="11" t="s">
        <v>168</v>
      </c>
      <c r="E83" s="11" t="s">
        <v>198</v>
      </c>
      <c r="F83" s="11" t="s">
        <v>206</v>
      </c>
      <c r="G83" s="11"/>
      <c r="H83" s="12">
        <f>H84+H86+H88</f>
        <v>0</v>
      </c>
      <c r="I83" s="12">
        <f>I84+I86+I88</f>
        <v>26815486</v>
      </c>
      <c r="J83" s="12">
        <f>J84+J86+J88</f>
        <v>26878086</v>
      </c>
    </row>
    <row r="84" spans="1:10" ht="63.75">
      <c r="A84" s="9"/>
      <c r="B84" s="16" t="s">
        <v>155</v>
      </c>
      <c r="C84" s="14" t="s">
        <v>32</v>
      </c>
      <c r="D84" s="14" t="s">
        <v>168</v>
      </c>
      <c r="E84" s="14" t="s">
        <v>198</v>
      </c>
      <c r="F84" s="14" t="s">
        <v>206</v>
      </c>
      <c r="G84" s="14" t="s">
        <v>132</v>
      </c>
      <c r="H84" s="15">
        <f>H85</f>
        <v>0</v>
      </c>
      <c r="I84" s="15">
        <f>I85</f>
        <v>25417040</v>
      </c>
      <c r="J84" s="15">
        <f>J85</f>
        <v>25411640</v>
      </c>
    </row>
    <row r="85" spans="1:10" ht="25.5">
      <c r="A85" s="9"/>
      <c r="B85" s="17" t="s">
        <v>156</v>
      </c>
      <c r="C85" s="14" t="s">
        <v>32</v>
      </c>
      <c r="D85" s="14" t="s">
        <v>168</v>
      </c>
      <c r="E85" s="14" t="s">
        <v>198</v>
      </c>
      <c r="F85" s="14" t="s">
        <v>206</v>
      </c>
      <c r="G85" s="14" t="s">
        <v>157</v>
      </c>
      <c r="H85" s="15"/>
      <c r="I85" s="15">
        <f>5192000+13325900+1063557+1562440+3951950+321193</f>
        <v>25417040</v>
      </c>
      <c r="J85" s="15">
        <f>5192000+13325900+1063557+1562440+3951950+321193-5400</f>
        <v>25411640</v>
      </c>
    </row>
    <row r="86" spans="1:10" ht="25.5">
      <c r="A86" s="9"/>
      <c r="B86" s="17" t="s">
        <v>158</v>
      </c>
      <c r="C86" s="14" t="s">
        <v>32</v>
      </c>
      <c r="D86" s="14" t="s">
        <v>168</v>
      </c>
      <c r="E86" s="14" t="s">
        <v>198</v>
      </c>
      <c r="F86" s="14" t="s">
        <v>206</v>
      </c>
      <c r="G86" s="14" t="s">
        <v>159</v>
      </c>
      <c r="H86" s="15">
        <f>H87</f>
        <v>0</v>
      </c>
      <c r="I86" s="15">
        <f>I87</f>
        <v>603246</v>
      </c>
      <c r="J86" s="15">
        <f>J87</f>
        <v>671246</v>
      </c>
    </row>
    <row r="87" spans="1:10" ht="25.5">
      <c r="A87" s="9"/>
      <c r="B87" s="17" t="s">
        <v>160</v>
      </c>
      <c r="C87" s="14" t="s">
        <v>32</v>
      </c>
      <c r="D87" s="14" t="s">
        <v>168</v>
      </c>
      <c r="E87" s="14" t="s">
        <v>198</v>
      </c>
      <c r="F87" s="14" t="s">
        <v>206</v>
      </c>
      <c r="G87" s="14" t="s">
        <v>161</v>
      </c>
      <c r="H87" s="15"/>
      <c r="I87" s="15">
        <v>603246</v>
      </c>
      <c r="J87" s="15">
        <v>671246</v>
      </c>
    </row>
    <row r="88" spans="1:10" ht="25.5">
      <c r="A88" s="9"/>
      <c r="B88" s="27" t="s">
        <v>207</v>
      </c>
      <c r="C88" s="14" t="s">
        <v>32</v>
      </c>
      <c r="D88" s="14" t="s">
        <v>168</v>
      </c>
      <c r="E88" s="14" t="s">
        <v>198</v>
      </c>
      <c r="F88" s="14" t="s">
        <v>208</v>
      </c>
      <c r="G88" s="14"/>
      <c r="H88" s="15">
        <f aca="true" t="shared" si="8" ref="H88:J89">H89</f>
        <v>0</v>
      </c>
      <c r="I88" s="15">
        <f t="shared" si="8"/>
        <v>795200</v>
      </c>
      <c r="J88" s="15">
        <f t="shared" si="8"/>
        <v>795200</v>
      </c>
    </row>
    <row r="89" spans="1:10" ht="12.75">
      <c r="A89" s="9"/>
      <c r="B89" s="21" t="s">
        <v>179</v>
      </c>
      <c r="C89" s="14" t="s">
        <v>32</v>
      </c>
      <c r="D89" s="14" t="s">
        <v>168</v>
      </c>
      <c r="E89" s="14" t="s">
        <v>198</v>
      </c>
      <c r="F89" s="14" t="s">
        <v>208</v>
      </c>
      <c r="G89" s="14" t="s">
        <v>163</v>
      </c>
      <c r="H89" s="15">
        <f t="shared" si="8"/>
        <v>0</v>
      </c>
      <c r="I89" s="15">
        <f t="shared" si="8"/>
        <v>795200</v>
      </c>
      <c r="J89" s="15">
        <f t="shared" si="8"/>
        <v>795200</v>
      </c>
    </row>
    <row r="90" spans="1:10" ht="12.75">
      <c r="A90" s="9"/>
      <c r="B90" s="18" t="s">
        <v>164</v>
      </c>
      <c r="C90" s="14" t="s">
        <v>32</v>
      </c>
      <c r="D90" s="14" t="s">
        <v>168</v>
      </c>
      <c r="E90" s="14" t="s">
        <v>198</v>
      </c>
      <c r="F90" s="14" t="s">
        <v>208</v>
      </c>
      <c r="G90" s="14" t="s">
        <v>165</v>
      </c>
      <c r="H90" s="15"/>
      <c r="I90" s="15">
        <f>748300+8900+38000</f>
        <v>795200</v>
      </c>
      <c r="J90" s="15">
        <f>748300+8900+38000</f>
        <v>795200</v>
      </c>
    </row>
    <row r="91" spans="1:10" ht="12.75">
      <c r="A91" s="9"/>
      <c r="B91" s="10" t="s">
        <v>209</v>
      </c>
      <c r="C91" s="11" t="s">
        <v>32</v>
      </c>
      <c r="D91" s="11" t="s">
        <v>168</v>
      </c>
      <c r="E91" s="11" t="s">
        <v>198</v>
      </c>
      <c r="F91" s="11" t="s">
        <v>210</v>
      </c>
      <c r="G91" s="11"/>
      <c r="H91" s="12">
        <f aca="true" t="shared" si="9" ref="H91:J92">H92</f>
        <v>0</v>
      </c>
      <c r="I91" s="12">
        <f t="shared" si="9"/>
        <v>300000</v>
      </c>
      <c r="J91" s="12">
        <f t="shared" si="9"/>
        <v>300000</v>
      </c>
    </row>
    <row r="92" spans="1:10" ht="25.5">
      <c r="A92" s="9"/>
      <c r="B92" s="21" t="s">
        <v>172</v>
      </c>
      <c r="C92" s="14" t="s">
        <v>32</v>
      </c>
      <c r="D92" s="14" t="s">
        <v>168</v>
      </c>
      <c r="E92" s="14" t="s">
        <v>198</v>
      </c>
      <c r="F92" s="14" t="s">
        <v>210</v>
      </c>
      <c r="G92" s="14" t="s">
        <v>173</v>
      </c>
      <c r="H92" s="15">
        <f t="shared" si="9"/>
        <v>0</v>
      </c>
      <c r="I92" s="15">
        <f t="shared" si="9"/>
        <v>300000</v>
      </c>
      <c r="J92" s="15">
        <f t="shared" si="9"/>
        <v>300000</v>
      </c>
    </row>
    <row r="93" spans="1:10" ht="12.75">
      <c r="A93" s="9"/>
      <c r="B93" s="26" t="s">
        <v>174</v>
      </c>
      <c r="C93" s="14" t="s">
        <v>32</v>
      </c>
      <c r="D93" s="14" t="s">
        <v>168</v>
      </c>
      <c r="E93" s="14" t="s">
        <v>198</v>
      </c>
      <c r="F93" s="14" t="s">
        <v>210</v>
      </c>
      <c r="G93" s="14" t="s">
        <v>175</v>
      </c>
      <c r="H93" s="15"/>
      <c r="I93" s="15">
        <v>300000</v>
      </c>
      <c r="J93" s="15">
        <f>300000</f>
        <v>300000</v>
      </c>
    </row>
    <row r="94" spans="1:10" ht="25.5">
      <c r="A94" s="9"/>
      <c r="B94" s="10" t="s">
        <v>211</v>
      </c>
      <c r="C94" s="11" t="s">
        <v>32</v>
      </c>
      <c r="D94" s="11" t="s">
        <v>168</v>
      </c>
      <c r="E94" s="11" t="s">
        <v>198</v>
      </c>
      <c r="F94" s="11" t="s">
        <v>212</v>
      </c>
      <c r="G94" s="11"/>
      <c r="H94" s="12">
        <f aca="true" t="shared" si="10" ref="H94:J95">H95</f>
        <v>0</v>
      </c>
      <c r="I94" s="12">
        <f t="shared" si="10"/>
        <v>28000</v>
      </c>
      <c r="J94" s="12">
        <f t="shared" si="10"/>
        <v>28000</v>
      </c>
    </row>
    <row r="95" spans="1:10" ht="25.5">
      <c r="A95" s="9"/>
      <c r="B95" s="21" t="s">
        <v>172</v>
      </c>
      <c r="C95" s="14" t="s">
        <v>32</v>
      </c>
      <c r="D95" s="14" t="s">
        <v>168</v>
      </c>
      <c r="E95" s="14" t="s">
        <v>198</v>
      </c>
      <c r="F95" s="14" t="s">
        <v>212</v>
      </c>
      <c r="G95" s="14" t="s">
        <v>173</v>
      </c>
      <c r="H95" s="15">
        <f t="shared" si="10"/>
        <v>0</v>
      </c>
      <c r="I95" s="15">
        <f t="shared" si="10"/>
        <v>28000</v>
      </c>
      <c r="J95" s="15">
        <f t="shared" si="10"/>
        <v>28000</v>
      </c>
    </row>
    <row r="96" spans="1:10" ht="12.75">
      <c r="A96" s="9"/>
      <c r="B96" s="26" t="s">
        <v>174</v>
      </c>
      <c r="C96" s="14" t="s">
        <v>32</v>
      </c>
      <c r="D96" s="14" t="s">
        <v>168</v>
      </c>
      <c r="E96" s="14" t="s">
        <v>198</v>
      </c>
      <c r="F96" s="14" t="s">
        <v>212</v>
      </c>
      <c r="G96" s="14" t="s">
        <v>175</v>
      </c>
      <c r="H96" s="15"/>
      <c r="I96" s="15">
        <v>28000</v>
      </c>
      <c r="J96" s="15">
        <v>28000</v>
      </c>
    </row>
    <row r="97" spans="1:10" ht="12.75">
      <c r="A97" s="9"/>
      <c r="B97" s="10" t="s">
        <v>213</v>
      </c>
      <c r="C97" s="11" t="s">
        <v>32</v>
      </c>
      <c r="D97" s="11" t="s">
        <v>168</v>
      </c>
      <c r="E97" s="11" t="s">
        <v>198</v>
      </c>
      <c r="F97" s="11" t="s">
        <v>214</v>
      </c>
      <c r="G97" s="11"/>
      <c r="H97" s="12">
        <f aca="true" t="shared" si="11" ref="H97:J98">H98</f>
        <v>0</v>
      </c>
      <c r="I97" s="12">
        <f t="shared" si="11"/>
        <v>50000</v>
      </c>
      <c r="J97" s="12">
        <f t="shared" si="11"/>
        <v>50000</v>
      </c>
    </row>
    <row r="98" spans="1:10" ht="25.5">
      <c r="A98" s="9"/>
      <c r="B98" s="21" t="s">
        <v>172</v>
      </c>
      <c r="C98" s="14" t="s">
        <v>32</v>
      </c>
      <c r="D98" s="14" t="s">
        <v>168</v>
      </c>
      <c r="E98" s="14" t="s">
        <v>198</v>
      </c>
      <c r="F98" s="14" t="s">
        <v>214</v>
      </c>
      <c r="G98" s="14" t="s">
        <v>173</v>
      </c>
      <c r="H98" s="15">
        <f t="shared" si="11"/>
        <v>0</v>
      </c>
      <c r="I98" s="15">
        <f t="shared" si="11"/>
        <v>50000</v>
      </c>
      <c r="J98" s="15">
        <f t="shared" si="11"/>
        <v>50000</v>
      </c>
    </row>
    <row r="99" spans="1:10" ht="12.75">
      <c r="A99" s="9"/>
      <c r="B99" s="26" t="s">
        <v>174</v>
      </c>
      <c r="C99" s="14" t="s">
        <v>32</v>
      </c>
      <c r="D99" s="14" t="s">
        <v>168</v>
      </c>
      <c r="E99" s="14" t="s">
        <v>198</v>
      </c>
      <c r="F99" s="14" t="s">
        <v>214</v>
      </c>
      <c r="G99" s="14" t="s">
        <v>175</v>
      </c>
      <c r="H99" s="15"/>
      <c r="I99" s="15">
        <v>50000</v>
      </c>
      <c r="J99" s="15">
        <v>50000</v>
      </c>
    </row>
    <row r="100" spans="1:10" ht="38.25">
      <c r="A100" s="9"/>
      <c r="B100" s="28" t="s">
        <v>215</v>
      </c>
      <c r="C100" s="11" t="s">
        <v>32</v>
      </c>
      <c r="D100" s="11" t="s">
        <v>168</v>
      </c>
      <c r="E100" s="11" t="s">
        <v>198</v>
      </c>
      <c r="F100" s="11" t="s">
        <v>216</v>
      </c>
      <c r="G100" s="11"/>
      <c r="H100" s="12">
        <f aca="true" t="shared" si="12" ref="H100:J101">H101</f>
        <v>0</v>
      </c>
      <c r="I100" s="12">
        <f t="shared" si="12"/>
        <v>35000</v>
      </c>
      <c r="J100" s="12">
        <f t="shared" si="12"/>
        <v>35000</v>
      </c>
    </row>
    <row r="101" spans="1:10" ht="25.5">
      <c r="A101" s="9"/>
      <c r="B101" s="21" t="s">
        <v>172</v>
      </c>
      <c r="C101" s="14" t="s">
        <v>32</v>
      </c>
      <c r="D101" s="14" t="s">
        <v>168</v>
      </c>
      <c r="E101" s="14" t="s">
        <v>198</v>
      </c>
      <c r="F101" s="14" t="s">
        <v>216</v>
      </c>
      <c r="G101" s="14" t="s">
        <v>173</v>
      </c>
      <c r="H101" s="15">
        <f t="shared" si="12"/>
        <v>0</v>
      </c>
      <c r="I101" s="15">
        <f>I102</f>
        <v>35000</v>
      </c>
      <c r="J101" s="15">
        <f t="shared" si="12"/>
        <v>35000</v>
      </c>
    </row>
    <row r="102" spans="1:10" ht="12.75">
      <c r="A102" s="9"/>
      <c r="B102" s="26" t="s">
        <v>174</v>
      </c>
      <c r="C102" s="14" t="s">
        <v>32</v>
      </c>
      <c r="D102" s="14" t="s">
        <v>168</v>
      </c>
      <c r="E102" s="14" t="s">
        <v>198</v>
      </c>
      <c r="F102" s="14" t="s">
        <v>216</v>
      </c>
      <c r="G102" s="14" t="s">
        <v>175</v>
      </c>
      <c r="H102" s="15"/>
      <c r="I102" s="15">
        <v>35000</v>
      </c>
      <c r="J102" s="15">
        <v>35000</v>
      </c>
    </row>
    <row r="103" spans="1:10" ht="28.5" customHeight="1">
      <c r="A103" s="9"/>
      <c r="B103" s="28" t="s">
        <v>217</v>
      </c>
      <c r="C103" s="11" t="s">
        <v>32</v>
      </c>
      <c r="D103" s="11" t="s">
        <v>168</v>
      </c>
      <c r="E103" s="11" t="s">
        <v>198</v>
      </c>
      <c r="F103" s="11" t="s">
        <v>218</v>
      </c>
      <c r="G103" s="11"/>
      <c r="H103" s="12">
        <f aca="true" t="shared" si="13" ref="H103:J104">H104</f>
        <v>0</v>
      </c>
      <c r="I103" s="12">
        <f t="shared" si="13"/>
        <v>50000</v>
      </c>
      <c r="J103" s="12">
        <f t="shared" si="13"/>
        <v>50000</v>
      </c>
    </row>
    <row r="104" spans="1:10" ht="25.5">
      <c r="A104" s="9"/>
      <c r="B104" s="21" t="s">
        <v>172</v>
      </c>
      <c r="C104" s="14" t="s">
        <v>32</v>
      </c>
      <c r="D104" s="14" t="s">
        <v>168</v>
      </c>
      <c r="E104" s="14" t="s">
        <v>198</v>
      </c>
      <c r="F104" s="14" t="s">
        <v>218</v>
      </c>
      <c r="G104" s="14" t="s">
        <v>173</v>
      </c>
      <c r="H104" s="15">
        <f t="shared" si="13"/>
        <v>0</v>
      </c>
      <c r="I104" s="15">
        <f t="shared" si="13"/>
        <v>50000</v>
      </c>
      <c r="J104" s="15">
        <f t="shared" si="13"/>
        <v>50000</v>
      </c>
    </row>
    <row r="105" spans="1:10" ht="12.75">
      <c r="A105" s="9"/>
      <c r="B105" s="26" t="s">
        <v>174</v>
      </c>
      <c r="C105" s="14" t="s">
        <v>32</v>
      </c>
      <c r="D105" s="14" t="s">
        <v>168</v>
      </c>
      <c r="E105" s="14" t="s">
        <v>198</v>
      </c>
      <c r="F105" s="14" t="s">
        <v>218</v>
      </c>
      <c r="G105" s="14" t="s">
        <v>175</v>
      </c>
      <c r="H105" s="15"/>
      <c r="I105" s="15">
        <v>50000</v>
      </c>
      <c r="J105" s="15">
        <v>50000</v>
      </c>
    </row>
    <row r="106" spans="1:10" ht="12.75">
      <c r="A106" s="9"/>
      <c r="B106" s="10" t="s">
        <v>219</v>
      </c>
      <c r="C106" s="11" t="s">
        <v>32</v>
      </c>
      <c r="D106" s="11" t="s">
        <v>220</v>
      </c>
      <c r="E106" s="11"/>
      <c r="F106" s="11"/>
      <c r="G106" s="11"/>
      <c r="H106" s="12">
        <f>H107</f>
        <v>0</v>
      </c>
      <c r="I106" s="12">
        <f>I107</f>
        <v>1890034</v>
      </c>
      <c r="J106" s="12">
        <f>J107</f>
        <v>1890034</v>
      </c>
    </row>
    <row r="107" spans="1:10" ht="12.75">
      <c r="A107" s="9"/>
      <c r="B107" s="10" t="s">
        <v>221</v>
      </c>
      <c r="C107" s="11" t="s">
        <v>32</v>
      </c>
      <c r="D107" s="11" t="s">
        <v>220</v>
      </c>
      <c r="E107" s="11" t="s">
        <v>222</v>
      </c>
      <c r="F107" s="11"/>
      <c r="G107" s="11"/>
      <c r="H107" s="12">
        <f aca="true" t="shared" si="14" ref="H107:I109">H108</f>
        <v>0</v>
      </c>
      <c r="I107" s="12">
        <f t="shared" si="14"/>
        <v>1890034</v>
      </c>
      <c r="J107" s="12">
        <f>J108</f>
        <v>1890034</v>
      </c>
    </row>
    <row r="108" spans="1:10" ht="51">
      <c r="A108" s="9"/>
      <c r="B108" s="10" t="s">
        <v>223</v>
      </c>
      <c r="C108" s="11" t="s">
        <v>32</v>
      </c>
      <c r="D108" s="11" t="s">
        <v>220</v>
      </c>
      <c r="E108" s="11" t="s">
        <v>222</v>
      </c>
      <c r="F108" s="11" t="s">
        <v>224</v>
      </c>
      <c r="G108" s="11"/>
      <c r="H108" s="12">
        <f t="shared" si="14"/>
        <v>0</v>
      </c>
      <c r="I108" s="12">
        <f t="shared" si="14"/>
        <v>1890034</v>
      </c>
      <c r="J108" s="12">
        <f>J109</f>
        <v>1890034</v>
      </c>
    </row>
    <row r="109" spans="1:10" ht="25.5">
      <c r="A109" s="9"/>
      <c r="B109" s="21" t="s">
        <v>225</v>
      </c>
      <c r="C109" s="14" t="s">
        <v>32</v>
      </c>
      <c r="D109" s="14" t="s">
        <v>220</v>
      </c>
      <c r="E109" s="14" t="s">
        <v>222</v>
      </c>
      <c r="F109" s="14" t="s">
        <v>224</v>
      </c>
      <c r="G109" s="14" t="s">
        <v>226</v>
      </c>
      <c r="H109" s="15">
        <f t="shared" si="14"/>
        <v>0</v>
      </c>
      <c r="I109" s="15">
        <f t="shared" si="14"/>
        <v>1890034</v>
      </c>
      <c r="J109" s="15">
        <f>J110</f>
        <v>1890034</v>
      </c>
    </row>
    <row r="110" spans="1:10" ht="25.5">
      <c r="A110" s="9"/>
      <c r="B110" s="21" t="s">
        <v>227</v>
      </c>
      <c r="C110" s="14" t="s">
        <v>32</v>
      </c>
      <c r="D110" s="14" t="s">
        <v>220</v>
      </c>
      <c r="E110" s="14" t="s">
        <v>222</v>
      </c>
      <c r="F110" s="14" t="s">
        <v>224</v>
      </c>
      <c r="G110" s="14" t="s">
        <v>228</v>
      </c>
      <c r="H110" s="15"/>
      <c r="I110" s="15">
        <v>1890034</v>
      </c>
      <c r="J110" s="15">
        <v>1890034</v>
      </c>
    </row>
    <row r="111" spans="1:10" ht="38.25">
      <c r="A111" s="9"/>
      <c r="B111" s="10" t="s">
        <v>229</v>
      </c>
      <c r="C111" s="11" t="s">
        <v>6</v>
      </c>
      <c r="D111" s="11"/>
      <c r="E111" s="11"/>
      <c r="F111" s="11"/>
      <c r="G111" s="11"/>
      <c r="H111" s="12">
        <f>H112+H131</f>
        <v>142900</v>
      </c>
      <c r="I111" s="12">
        <f>I112+I131</f>
        <v>2170800</v>
      </c>
      <c r="J111" s="12">
        <f>J112+J131</f>
        <v>2170800</v>
      </c>
    </row>
    <row r="112" spans="1:10" ht="12.75">
      <c r="A112" s="9"/>
      <c r="B112" s="10" t="s">
        <v>149</v>
      </c>
      <c r="C112" s="11" t="s">
        <v>6</v>
      </c>
      <c r="D112" s="11" t="s">
        <v>150</v>
      </c>
      <c r="E112" s="11"/>
      <c r="F112" s="11"/>
      <c r="G112" s="11"/>
      <c r="H112" s="12">
        <f>H113</f>
        <v>142900</v>
      </c>
      <c r="I112" s="12">
        <f>I113</f>
        <v>2140800</v>
      </c>
      <c r="J112" s="12">
        <f>J113</f>
        <v>2140800</v>
      </c>
    </row>
    <row r="113" spans="1:10" ht="12.75">
      <c r="A113" s="9"/>
      <c r="B113" s="10" t="s">
        <v>230</v>
      </c>
      <c r="C113" s="11" t="s">
        <v>6</v>
      </c>
      <c r="D113" s="11" t="s">
        <v>150</v>
      </c>
      <c r="E113" s="11" t="s">
        <v>231</v>
      </c>
      <c r="F113" s="11"/>
      <c r="G113" s="11"/>
      <c r="H113" s="12">
        <f>H114+H122+H125+H128</f>
        <v>142900</v>
      </c>
      <c r="I113" s="12">
        <f>I114+I122+I125+I128</f>
        <v>2140800</v>
      </c>
      <c r="J113" s="12">
        <f>J114+J122+J125+J128</f>
        <v>2140800</v>
      </c>
    </row>
    <row r="114" spans="1:10" ht="27.75" customHeight="1">
      <c r="A114" s="9"/>
      <c r="B114" s="10" t="s">
        <v>201</v>
      </c>
      <c r="C114" s="11" t="s">
        <v>6</v>
      </c>
      <c r="D114" s="11" t="s">
        <v>150</v>
      </c>
      <c r="E114" s="11" t="s">
        <v>231</v>
      </c>
      <c r="F114" s="11" t="s">
        <v>232</v>
      </c>
      <c r="G114" s="11"/>
      <c r="H114" s="12">
        <f>H115+H117+H119</f>
        <v>142900</v>
      </c>
      <c r="I114" s="12">
        <f>I115+I117+I120</f>
        <v>2068000</v>
      </c>
      <c r="J114" s="12">
        <f>J115+J117+J120</f>
        <v>2068000</v>
      </c>
    </row>
    <row r="115" spans="2:10" ht="63.75">
      <c r="B115" s="16" t="s">
        <v>155</v>
      </c>
      <c r="C115" s="14" t="s">
        <v>6</v>
      </c>
      <c r="D115" s="14" t="s">
        <v>150</v>
      </c>
      <c r="E115" s="14" t="s">
        <v>231</v>
      </c>
      <c r="F115" s="14" t="s">
        <v>232</v>
      </c>
      <c r="G115" s="14" t="s">
        <v>132</v>
      </c>
      <c r="H115" s="15">
        <f>H116</f>
        <v>0</v>
      </c>
      <c r="I115" s="15">
        <f>I116</f>
        <v>1979260</v>
      </c>
      <c r="J115" s="15">
        <f>J116</f>
        <v>1979260</v>
      </c>
    </row>
    <row r="116" spans="2:10" ht="25.5">
      <c r="B116" s="17" t="s">
        <v>156</v>
      </c>
      <c r="C116" s="14" t="s">
        <v>6</v>
      </c>
      <c r="D116" s="14" t="s">
        <v>150</v>
      </c>
      <c r="E116" s="14" t="s">
        <v>231</v>
      </c>
      <c r="F116" s="14" t="s">
        <v>232</v>
      </c>
      <c r="G116" s="14" t="s">
        <v>157</v>
      </c>
      <c r="H116" s="15"/>
      <c r="I116" s="15">
        <f>1520000+459260</f>
        <v>1979260</v>
      </c>
      <c r="J116" s="15">
        <f>1520000+459260</f>
        <v>1979260</v>
      </c>
    </row>
    <row r="117" spans="2:10" ht="25.5">
      <c r="B117" s="17" t="s">
        <v>158</v>
      </c>
      <c r="C117" s="14" t="s">
        <v>6</v>
      </c>
      <c r="D117" s="14" t="s">
        <v>150</v>
      </c>
      <c r="E117" s="14" t="s">
        <v>231</v>
      </c>
      <c r="F117" s="14" t="s">
        <v>232</v>
      </c>
      <c r="G117" s="14" t="s">
        <v>159</v>
      </c>
      <c r="H117" s="15">
        <f>H118</f>
        <v>142900</v>
      </c>
      <c r="I117" s="15">
        <f>I118</f>
        <v>84240</v>
      </c>
      <c r="J117" s="15">
        <f>J118</f>
        <v>84240</v>
      </c>
    </row>
    <row r="118" spans="2:10" ht="25.5">
      <c r="B118" s="17" t="s">
        <v>160</v>
      </c>
      <c r="C118" s="14" t="s">
        <v>6</v>
      </c>
      <c r="D118" s="14" t="s">
        <v>150</v>
      </c>
      <c r="E118" s="14" t="s">
        <v>231</v>
      </c>
      <c r="F118" s="14" t="s">
        <v>232</v>
      </c>
      <c r="G118" s="14" t="s">
        <v>161</v>
      </c>
      <c r="H118" s="15">
        <v>142900</v>
      </c>
      <c r="I118" s="15">
        <f>15000+69240</f>
        <v>84240</v>
      </c>
      <c r="J118" s="15">
        <f>15000+69240</f>
        <v>84240</v>
      </c>
    </row>
    <row r="119" spans="2:10" ht="25.5">
      <c r="B119" s="27" t="s">
        <v>207</v>
      </c>
      <c r="C119" s="14" t="s">
        <v>6</v>
      </c>
      <c r="D119" s="14" t="s">
        <v>150</v>
      </c>
      <c r="E119" s="14" t="s">
        <v>231</v>
      </c>
      <c r="F119" s="29" t="s">
        <v>233</v>
      </c>
      <c r="G119" s="29"/>
      <c r="H119" s="30">
        <f aca="true" t="shared" si="15" ref="H119:J120">H120</f>
        <v>0</v>
      </c>
      <c r="I119" s="30">
        <f t="shared" si="15"/>
        <v>4500</v>
      </c>
      <c r="J119" s="30">
        <f t="shared" si="15"/>
        <v>4500</v>
      </c>
    </row>
    <row r="120" spans="2:10" ht="12.75">
      <c r="B120" s="21" t="s">
        <v>179</v>
      </c>
      <c r="C120" s="14" t="s">
        <v>6</v>
      </c>
      <c r="D120" s="14" t="s">
        <v>150</v>
      </c>
      <c r="E120" s="14" t="s">
        <v>231</v>
      </c>
      <c r="F120" s="29" t="s">
        <v>233</v>
      </c>
      <c r="G120" s="14" t="s">
        <v>163</v>
      </c>
      <c r="H120" s="15">
        <f t="shared" si="15"/>
        <v>0</v>
      </c>
      <c r="I120" s="15">
        <f t="shared" si="15"/>
        <v>4500</v>
      </c>
      <c r="J120" s="15">
        <f t="shared" si="15"/>
        <v>4500</v>
      </c>
    </row>
    <row r="121" spans="2:10" ht="12.75">
      <c r="B121" s="18" t="s">
        <v>164</v>
      </c>
      <c r="C121" s="14" t="s">
        <v>6</v>
      </c>
      <c r="D121" s="14" t="s">
        <v>150</v>
      </c>
      <c r="E121" s="14" t="s">
        <v>231</v>
      </c>
      <c r="F121" s="29" t="s">
        <v>233</v>
      </c>
      <c r="G121" s="14" t="s">
        <v>165</v>
      </c>
      <c r="H121" s="15"/>
      <c r="I121" s="15">
        <v>4500</v>
      </c>
      <c r="J121" s="15">
        <v>4500</v>
      </c>
    </row>
    <row r="122" spans="2:10" ht="25.5">
      <c r="B122" s="10" t="s">
        <v>234</v>
      </c>
      <c r="C122" s="11" t="s">
        <v>6</v>
      </c>
      <c r="D122" s="11" t="s">
        <v>150</v>
      </c>
      <c r="E122" s="11" t="s">
        <v>231</v>
      </c>
      <c r="F122" s="11" t="s">
        <v>235</v>
      </c>
      <c r="G122" s="11"/>
      <c r="H122" s="12">
        <f aca="true" t="shared" si="16" ref="H122:J123">H123</f>
        <v>0</v>
      </c>
      <c r="I122" s="12">
        <f t="shared" si="16"/>
        <v>35000</v>
      </c>
      <c r="J122" s="12">
        <f t="shared" si="16"/>
        <v>35000</v>
      </c>
    </row>
    <row r="123" spans="2:10" ht="25.5">
      <c r="B123" s="17" t="s">
        <v>158</v>
      </c>
      <c r="C123" s="14" t="s">
        <v>6</v>
      </c>
      <c r="D123" s="14" t="s">
        <v>150</v>
      </c>
      <c r="E123" s="14" t="s">
        <v>231</v>
      </c>
      <c r="F123" s="14" t="s">
        <v>235</v>
      </c>
      <c r="G123" s="14" t="s">
        <v>159</v>
      </c>
      <c r="H123" s="15">
        <f t="shared" si="16"/>
        <v>0</v>
      </c>
      <c r="I123" s="15">
        <f t="shared" si="16"/>
        <v>35000</v>
      </c>
      <c r="J123" s="15">
        <f t="shared" si="16"/>
        <v>35000</v>
      </c>
    </row>
    <row r="124" spans="2:10" ht="25.5">
      <c r="B124" s="17" t="s">
        <v>160</v>
      </c>
      <c r="C124" s="14" t="s">
        <v>6</v>
      </c>
      <c r="D124" s="14" t="s">
        <v>150</v>
      </c>
      <c r="E124" s="14" t="s">
        <v>231</v>
      </c>
      <c r="F124" s="14" t="s">
        <v>235</v>
      </c>
      <c r="G124" s="14" t="s">
        <v>161</v>
      </c>
      <c r="H124" s="15"/>
      <c r="I124" s="15">
        <v>35000</v>
      </c>
      <c r="J124" s="15">
        <v>35000</v>
      </c>
    </row>
    <row r="125" spans="2:10" ht="25.5">
      <c r="B125" s="28" t="s">
        <v>236</v>
      </c>
      <c r="C125" s="11" t="s">
        <v>6</v>
      </c>
      <c r="D125" s="11" t="s">
        <v>150</v>
      </c>
      <c r="E125" s="11" t="s">
        <v>231</v>
      </c>
      <c r="F125" s="11" t="s">
        <v>237</v>
      </c>
      <c r="G125" s="14"/>
      <c r="H125" s="12">
        <f aca="true" t="shared" si="17" ref="H125:J126">H126</f>
        <v>0</v>
      </c>
      <c r="I125" s="12">
        <f t="shared" si="17"/>
        <v>30000</v>
      </c>
      <c r="J125" s="12">
        <f t="shared" si="17"/>
        <v>30000</v>
      </c>
    </row>
    <row r="126" spans="2:10" ht="25.5">
      <c r="B126" s="17" t="s">
        <v>158</v>
      </c>
      <c r="C126" s="14" t="s">
        <v>6</v>
      </c>
      <c r="D126" s="14" t="s">
        <v>150</v>
      </c>
      <c r="E126" s="14" t="s">
        <v>231</v>
      </c>
      <c r="F126" s="14" t="s">
        <v>237</v>
      </c>
      <c r="G126" s="14" t="s">
        <v>159</v>
      </c>
      <c r="H126" s="15">
        <f t="shared" si="17"/>
        <v>0</v>
      </c>
      <c r="I126" s="15">
        <f t="shared" si="17"/>
        <v>30000</v>
      </c>
      <c r="J126" s="15">
        <f t="shared" si="17"/>
        <v>30000</v>
      </c>
    </row>
    <row r="127" spans="2:10" ht="25.5">
      <c r="B127" s="17" t="s">
        <v>160</v>
      </c>
      <c r="C127" s="14" t="s">
        <v>6</v>
      </c>
      <c r="D127" s="14" t="s">
        <v>150</v>
      </c>
      <c r="E127" s="14" t="s">
        <v>231</v>
      </c>
      <c r="F127" s="14" t="s">
        <v>237</v>
      </c>
      <c r="G127" s="14" t="s">
        <v>161</v>
      </c>
      <c r="H127" s="15"/>
      <c r="I127" s="15">
        <v>30000</v>
      </c>
      <c r="J127" s="15">
        <v>30000</v>
      </c>
    </row>
    <row r="128" spans="2:10" ht="38.25">
      <c r="B128" s="31" t="s">
        <v>238</v>
      </c>
      <c r="C128" s="11" t="s">
        <v>6</v>
      </c>
      <c r="D128" s="11" t="s">
        <v>150</v>
      </c>
      <c r="E128" s="11" t="s">
        <v>231</v>
      </c>
      <c r="F128" s="11" t="s">
        <v>239</v>
      </c>
      <c r="G128" s="11"/>
      <c r="H128" s="12">
        <f aca="true" t="shared" si="18" ref="H128:J129">H129</f>
        <v>0</v>
      </c>
      <c r="I128" s="12">
        <f t="shared" si="18"/>
        <v>7800</v>
      </c>
      <c r="J128" s="12">
        <f t="shared" si="18"/>
        <v>7800</v>
      </c>
    </row>
    <row r="129" spans="2:10" ht="25.5">
      <c r="B129" s="17" t="s">
        <v>158</v>
      </c>
      <c r="C129" s="14" t="s">
        <v>6</v>
      </c>
      <c r="D129" s="14" t="s">
        <v>150</v>
      </c>
      <c r="E129" s="14" t="s">
        <v>231</v>
      </c>
      <c r="F129" s="14" t="s">
        <v>239</v>
      </c>
      <c r="G129" s="14" t="s">
        <v>159</v>
      </c>
      <c r="H129" s="15">
        <f t="shared" si="18"/>
        <v>0</v>
      </c>
      <c r="I129" s="15">
        <f t="shared" si="18"/>
        <v>7800</v>
      </c>
      <c r="J129" s="15">
        <f t="shared" si="18"/>
        <v>7800</v>
      </c>
    </row>
    <row r="130" spans="2:10" ht="25.5">
      <c r="B130" s="17" t="s">
        <v>160</v>
      </c>
      <c r="C130" s="14" t="s">
        <v>6</v>
      </c>
      <c r="D130" s="14" t="s">
        <v>150</v>
      </c>
      <c r="E130" s="14" t="s">
        <v>231</v>
      </c>
      <c r="F130" s="14" t="s">
        <v>239</v>
      </c>
      <c r="G130" s="14" t="s">
        <v>161</v>
      </c>
      <c r="H130" s="15"/>
      <c r="I130" s="15">
        <v>7800</v>
      </c>
      <c r="J130" s="15">
        <v>7800</v>
      </c>
    </row>
    <row r="131" spans="2:10" ht="12.75">
      <c r="B131" s="10" t="s">
        <v>240</v>
      </c>
      <c r="C131" s="11" t="s">
        <v>6</v>
      </c>
      <c r="D131" s="11" t="s">
        <v>222</v>
      </c>
      <c r="E131" s="14"/>
      <c r="F131" s="14"/>
      <c r="G131" s="14"/>
      <c r="H131" s="12">
        <f>H132</f>
        <v>0</v>
      </c>
      <c r="I131" s="12">
        <f aca="true" t="shared" si="19" ref="I131:J134">I132</f>
        <v>30000</v>
      </c>
      <c r="J131" s="12">
        <f t="shared" si="19"/>
        <v>30000</v>
      </c>
    </row>
    <row r="132" spans="2:10" ht="18" customHeight="1">
      <c r="B132" s="10" t="s">
        <v>241</v>
      </c>
      <c r="C132" s="11" t="s">
        <v>6</v>
      </c>
      <c r="D132" s="11" t="s">
        <v>222</v>
      </c>
      <c r="E132" s="11" t="s">
        <v>242</v>
      </c>
      <c r="F132" s="11"/>
      <c r="G132" s="11"/>
      <c r="H132" s="12">
        <f>H133</f>
        <v>0</v>
      </c>
      <c r="I132" s="12">
        <f t="shared" si="19"/>
        <v>30000</v>
      </c>
      <c r="J132" s="12">
        <f t="shared" si="19"/>
        <v>30000</v>
      </c>
    </row>
    <row r="133" spans="2:10" ht="27" customHeight="1">
      <c r="B133" s="28" t="s">
        <v>243</v>
      </c>
      <c r="C133" s="11" t="s">
        <v>6</v>
      </c>
      <c r="D133" s="11" t="s">
        <v>222</v>
      </c>
      <c r="E133" s="11" t="s">
        <v>242</v>
      </c>
      <c r="F133" s="11" t="s">
        <v>244</v>
      </c>
      <c r="G133" s="11"/>
      <c r="H133" s="12">
        <f>H134</f>
        <v>0</v>
      </c>
      <c r="I133" s="12">
        <f t="shared" si="19"/>
        <v>30000</v>
      </c>
      <c r="J133" s="12">
        <f t="shared" si="19"/>
        <v>30000</v>
      </c>
    </row>
    <row r="134" spans="2:10" ht="25.5">
      <c r="B134" s="17" t="s">
        <v>158</v>
      </c>
      <c r="C134" s="14" t="s">
        <v>6</v>
      </c>
      <c r="D134" s="14" t="s">
        <v>222</v>
      </c>
      <c r="E134" s="14" t="s">
        <v>242</v>
      </c>
      <c r="F134" s="14" t="s">
        <v>244</v>
      </c>
      <c r="G134" s="14" t="s">
        <v>159</v>
      </c>
      <c r="H134" s="15">
        <f>H135</f>
        <v>0</v>
      </c>
      <c r="I134" s="15">
        <f t="shared" si="19"/>
        <v>30000</v>
      </c>
      <c r="J134" s="15">
        <f t="shared" si="19"/>
        <v>30000</v>
      </c>
    </row>
    <row r="135" spans="2:10" ht="25.5">
      <c r="B135" s="17" t="s">
        <v>160</v>
      </c>
      <c r="C135" s="14" t="s">
        <v>6</v>
      </c>
      <c r="D135" s="14" t="s">
        <v>222</v>
      </c>
      <c r="E135" s="14" t="s">
        <v>242</v>
      </c>
      <c r="F135" s="14" t="s">
        <v>244</v>
      </c>
      <c r="G135" s="14" t="s">
        <v>161</v>
      </c>
      <c r="H135" s="15"/>
      <c r="I135" s="15">
        <v>30000</v>
      </c>
      <c r="J135" s="15">
        <v>30000</v>
      </c>
    </row>
    <row r="136" spans="2:10" ht="25.5">
      <c r="B136" s="28" t="s">
        <v>245</v>
      </c>
      <c r="C136" s="11" t="s">
        <v>50</v>
      </c>
      <c r="D136" s="14"/>
      <c r="E136" s="14"/>
      <c r="F136" s="14"/>
      <c r="G136" s="14"/>
      <c r="H136" s="12">
        <f>H137+H151</f>
        <v>150000</v>
      </c>
      <c r="I136" s="12">
        <f>I137+I151</f>
        <v>7415000</v>
      </c>
      <c r="J136" s="12">
        <f>J137+J151</f>
        <v>10019000</v>
      </c>
    </row>
    <row r="137" spans="2:10" ht="12.75">
      <c r="B137" s="10" t="s">
        <v>149</v>
      </c>
      <c r="C137" s="11" t="s">
        <v>50</v>
      </c>
      <c r="D137" s="11" t="s">
        <v>150</v>
      </c>
      <c r="E137" s="11"/>
      <c r="F137" s="11"/>
      <c r="G137" s="11"/>
      <c r="H137" s="12">
        <f>H138+H147</f>
        <v>150000</v>
      </c>
      <c r="I137" s="12">
        <f>I138+I147</f>
        <v>5100000</v>
      </c>
      <c r="J137" s="12">
        <f>J138+J147</f>
        <v>5100000</v>
      </c>
    </row>
    <row r="138" spans="2:10" ht="38.25">
      <c r="B138" s="10" t="s">
        <v>246</v>
      </c>
      <c r="C138" s="11" t="s">
        <v>50</v>
      </c>
      <c r="D138" s="11" t="s">
        <v>150</v>
      </c>
      <c r="E138" s="11" t="s">
        <v>247</v>
      </c>
      <c r="F138" s="11"/>
      <c r="G138" s="11"/>
      <c r="H138" s="12">
        <f>H139</f>
        <v>150000</v>
      </c>
      <c r="I138" s="12">
        <f>I139</f>
        <v>4850000</v>
      </c>
      <c r="J138" s="12">
        <f>J139</f>
        <v>4850000</v>
      </c>
    </row>
    <row r="139" spans="2:10" ht="27.75" customHeight="1">
      <c r="B139" s="10" t="s">
        <v>201</v>
      </c>
      <c r="C139" s="11" t="s">
        <v>50</v>
      </c>
      <c r="D139" s="11" t="s">
        <v>150</v>
      </c>
      <c r="E139" s="11" t="s">
        <v>247</v>
      </c>
      <c r="F139" s="11" t="s">
        <v>248</v>
      </c>
      <c r="G139" s="11"/>
      <c r="H139" s="12">
        <f>H140+H142+H144</f>
        <v>150000</v>
      </c>
      <c r="I139" s="12">
        <f>I140+I142+I144</f>
        <v>4850000</v>
      </c>
      <c r="J139" s="12">
        <f>J140+J142+J144</f>
        <v>4850000</v>
      </c>
    </row>
    <row r="140" spans="2:10" ht="63.75">
      <c r="B140" s="16" t="s">
        <v>155</v>
      </c>
      <c r="C140" s="14" t="s">
        <v>50</v>
      </c>
      <c r="D140" s="14" t="s">
        <v>150</v>
      </c>
      <c r="E140" s="14" t="s">
        <v>247</v>
      </c>
      <c r="F140" s="14" t="s">
        <v>248</v>
      </c>
      <c r="G140" s="14" t="s">
        <v>132</v>
      </c>
      <c r="H140" s="15">
        <f>H141</f>
        <v>0</v>
      </c>
      <c r="I140" s="15">
        <f>I141</f>
        <v>4394100</v>
      </c>
      <c r="J140" s="15">
        <f>J141</f>
        <v>4394100</v>
      </c>
    </row>
    <row r="141" spans="2:10" ht="25.5">
      <c r="B141" s="17" t="s">
        <v>156</v>
      </c>
      <c r="C141" s="14" t="s">
        <v>50</v>
      </c>
      <c r="D141" s="14" t="s">
        <v>150</v>
      </c>
      <c r="E141" s="14" t="s">
        <v>247</v>
      </c>
      <c r="F141" s="14" t="s">
        <v>248</v>
      </c>
      <c r="G141" s="14" t="s">
        <v>157</v>
      </c>
      <c r="H141" s="15"/>
      <c r="I141" s="15">
        <f>3374900+1019200</f>
        <v>4394100</v>
      </c>
      <c r="J141" s="15">
        <f>3374900+1019200</f>
        <v>4394100</v>
      </c>
    </row>
    <row r="142" spans="2:10" ht="25.5">
      <c r="B142" s="17" t="s">
        <v>158</v>
      </c>
      <c r="C142" s="14" t="s">
        <v>50</v>
      </c>
      <c r="D142" s="14" t="s">
        <v>150</v>
      </c>
      <c r="E142" s="14" t="s">
        <v>247</v>
      </c>
      <c r="F142" s="14" t="s">
        <v>248</v>
      </c>
      <c r="G142" s="14" t="s">
        <v>159</v>
      </c>
      <c r="H142" s="15">
        <f>H143</f>
        <v>150000</v>
      </c>
      <c r="I142" s="15">
        <f>I143</f>
        <v>443900</v>
      </c>
      <c r="J142" s="15">
        <f>J143</f>
        <v>443900</v>
      </c>
    </row>
    <row r="143" spans="2:10" ht="25.5">
      <c r="B143" s="17" t="s">
        <v>160</v>
      </c>
      <c r="C143" s="14" t="s">
        <v>50</v>
      </c>
      <c r="D143" s="14" t="s">
        <v>150</v>
      </c>
      <c r="E143" s="14" t="s">
        <v>247</v>
      </c>
      <c r="F143" s="14" t="s">
        <v>248</v>
      </c>
      <c r="G143" s="14" t="s">
        <v>161</v>
      </c>
      <c r="H143" s="15">
        <v>150000</v>
      </c>
      <c r="I143" s="15">
        <f>130000+313900</f>
        <v>443900</v>
      </c>
      <c r="J143" s="15">
        <f>130000+313900</f>
        <v>443900</v>
      </c>
    </row>
    <row r="144" spans="2:10" ht="25.5">
      <c r="B144" s="27" t="s">
        <v>207</v>
      </c>
      <c r="C144" s="14" t="s">
        <v>50</v>
      </c>
      <c r="D144" s="14" t="s">
        <v>150</v>
      </c>
      <c r="E144" s="14" t="s">
        <v>247</v>
      </c>
      <c r="F144" s="14" t="s">
        <v>249</v>
      </c>
      <c r="G144" s="29"/>
      <c r="H144" s="30">
        <f aca="true" t="shared" si="20" ref="H144:J145">H145</f>
        <v>0</v>
      </c>
      <c r="I144" s="30">
        <f t="shared" si="20"/>
        <v>12000</v>
      </c>
      <c r="J144" s="30">
        <f t="shared" si="20"/>
        <v>12000</v>
      </c>
    </row>
    <row r="145" spans="2:10" ht="12.75">
      <c r="B145" s="21" t="s">
        <v>179</v>
      </c>
      <c r="C145" s="14" t="s">
        <v>50</v>
      </c>
      <c r="D145" s="14" t="s">
        <v>150</v>
      </c>
      <c r="E145" s="14" t="s">
        <v>247</v>
      </c>
      <c r="F145" s="14" t="s">
        <v>249</v>
      </c>
      <c r="G145" s="14" t="s">
        <v>163</v>
      </c>
      <c r="H145" s="15">
        <f t="shared" si="20"/>
        <v>0</v>
      </c>
      <c r="I145" s="15">
        <f t="shared" si="20"/>
        <v>12000</v>
      </c>
      <c r="J145" s="15">
        <f t="shared" si="20"/>
        <v>12000</v>
      </c>
    </row>
    <row r="146" spans="2:10" ht="12.75">
      <c r="B146" s="18" t="s">
        <v>164</v>
      </c>
      <c r="C146" s="14" t="s">
        <v>50</v>
      </c>
      <c r="D146" s="14" t="s">
        <v>150</v>
      </c>
      <c r="E146" s="14" t="s">
        <v>247</v>
      </c>
      <c r="F146" s="14" t="s">
        <v>249</v>
      </c>
      <c r="G146" s="14" t="s">
        <v>165</v>
      </c>
      <c r="H146" s="15"/>
      <c r="I146" s="15">
        <f>4000+8000</f>
        <v>12000</v>
      </c>
      <c r="J146" s="15">
        <f>4000+8000</f>
        <v>12000</v>
      </c>
    </row>
    <row r="147" spans="2:10" ht="12.75">
      <c r="B147" s="10" t="s">
        <v>250</v>
      </c>
      <c r="C147" s="11" t="s">
        <v>50</v>
      </c>
      <c r="D147" s="11" t="s">
        <v>150</v>
      </c>
      <c r="E147" s="11" t="s">
        <v>251</v>
      </c>
      <c r="F147" s="11"/>
      <c r="G147" s="11"/>
      <c r="H147" s="12">
        <f>H148</f>
        <v>0</v>
      </c>
      <c r="I147" s="12">
        <f aca="true" t="shared" si="21" ref="I147:J149">I148</f>
        <v>250000</v>
      </c>
      <c r="J147" s="12">
        <f t="shared" si="21"/>
        <v>250000</v>
      </c>
    </row>
    <row r="148" spans="2:10" ht="12.75">
      <c r="B148" s="10" t="s">
        <v>252</v>
      </c>
      <c r="C148" s="11" t="s">
        <v>50</v>
      </c>
      <c r="D148" s="11" t="s">
        <v>150</v>
      </c>
      <c r="E148" s="11" t="s">
        <v>251</v>
      </c>
      <c r="F148" s="11" t="s">
        <v>253</v>
      </c>
      <c r="G148" s="11"/>
      <c r="H148" s="12">
        <f>H149</f>
        <v>0</v>
      </c>
      <c r="I148" s="12">
        <f t="shared" si="21"/>
        <v>250000</v>
      </c>
      <c r="J148" s="12">
        <f t="shared" si="21"/>
        <v>250000</v>
      </c>
    </row>
    <row r="149" spans="2:10" ht="12.75">
      <c r="B149" s="21" t="s">
        <v>254</v>
      </c>
      <c r="C149" s="14" t="s">
        <v>50</v>
      </c>
      <c r="D149" s="14" t="s">
        <v>150</v>
      </c>
      <c r="E149" s="14" t="s">
        <v>251</v>
      </c>
      <c r="F149" s="14" t="s">
        <v>253</v>
      </c>
      <c r="G149" s="14" t="s">
        <v>163</v>
      </c>
      <c r="H149" s="15">
        <f>H150</f>
        <v>0</v>
      </c>
      <c r="I149" s="15">
        <f t="shared" si="21"/>
        <v>250000</v>
      </c>
      <c r="J149" s="15">
        <f t="shared" si="21"/>
        <v>250000</v>
      </c>
    </row>
    <row r="150" spans="2:10" ht="12.75">
      <c r="B150" s="21" t="s">
        <v>255</v>
      </c>
      <c r="C150" s="14" t="s">
        <v>50</v>
      </c>
      <c r="D150" s="14" t="s">
        <v>150</v>
      </c>
      <c r="E150" s="14" t="s">
        <v>251</v>
      </c>
      <c r="F150" s="14" t="s">
        <v>253</v>
      </c>
      <c r="G150" s="14" t="s">
        <v>256</v>
      </c>
      <c r="H150" s="15"/>
      <c r="I150" s="15">
        <f>500000-250000</f>
        <v>250000</v>
      </c>
      <c r="J150" s="15">
        <f>500000-250000</f>
        <v>250000</v>
      </c>
    </row>
    <row r="151" spans="2:10" ht="38.25">
      <c r="B151" s="10" t="s">
        <v>257</v>
      </c>
      <c r="C151" s="11" t="s">
        <v>50</v>
      </c>
      <c r="D151" s="11" t="s">
        <v>258</v>
      </c>
      <c r="E151" s="11"/>
      <c r="F151" s="11"/>
      <c r="G151" s="11"/>
      <c r="H151" s="12">
        <f>H152+H156</f>
        <v>0</v>
      </c>
      <c r="I151" s="12">
        <f>I152+I156</f>
        <v>2315000</v>
      </c>
      <c r="J151" s="12">
        <f>J152+J156</f>
        <v>4919000</v>
      </c>
    </row>
    <row r="152" spans="2:10" ht="38.25">
      <c r="B152" s="10" t="s">
        <v>259</v>
      </c>
      <c r="C152" s="11" t="s">
        <v>50</v>
      </c>
      <c r="D152" s="11" t="s">
        <v>258</v>
      </c>
      <c r="E152" s="11" t="s">
        <v>150</v>
      </c>
      <c r="F152" s="11"/>
      <c r="G152" s="11"/>
      <c r="H152" s="12">
        <f aca="true" t="shared" si="22" ref="H152:I154">H153</f>
        <v>0</v>
      </c>
      <c r="I152" s="12">
        <f t="shared" si="22"/>
        <v>971000</v>
      </c>
      <c r="J152" s="12">
        <f>J153</f>
        <v>971000</v>
      </c>
    </row>
    <row r="153" spans="2:10" ht="38.25">
      <c r="B153" s="10" t="s">
        <v>260</v>
      </c>
      <c r="C153" s="11" t="s">
        <v>50</v>
      </c>
      <c r="D153" s="11" t="s">
        <v>258</v>
      </c>
      <c r="E153" s="11" t="s">
        <v>150</v>
      </c>
      <c r="F153" s="11" t="s">
        <v>261</v>
      </c>
      <c r="G153" s="11"/>
      <c r="H153" s="12">
        <f t="shared" si="22"/>
        <v>0</v>
      </c>
      <c r="I153" s="12">
        <f t="shared" si="22"/>
        <v>971000</v>
      </c>
      <c r="J153" s="12">
        <f>J154</f>
        <v>971000</v>
      </c>
    </row>
    <row r="154" spans="2:10" ht="12.75">
      <c r="B154" s="21" t="s">
        <v>262</v>
      </c>
      <c r="C154" s="14" t="s">
        <v>50</v>
      </c>
      <c r="D154" s="14" t="s">
        <v>258</v>
      </c>
      <c r="E154" s="14" t="s">
        <v>150</v>
      </c>
      <c r="F154" s="14" t="s">
        <v>261</v>
      </c>
      <c r="G154" s="14" t="s">
        <v>263</v>
      </c>
      <c r="H154" s="15">
        <f t="shared" si="22"/>
        <v>0</v>
      </c>
      <c r="I154" s="15">
        <f t="shared" si="22"/>
        <v>971000</v>
      </c>
      <c r="J154" s="15">
        <f>J155</f>
        <v>971000</v>
      </c>
    </row>
    <row r="155" spans="2:10" ht="12.75">
      <c r="B155" s="21" t="s">
        <v>264</v>
      </c>
      <c r="C155" s="14" t="s">
        <v>50</v>
      </c>
      <c r="D155" s="14" t="s">
        <v>258</v>
      </c>
      <c r="E155" s="14" t="s">
        <v>150</v>
      </c>
      <c r="F155" s="14" t="s">
        <v>261</v>
      </c>
      <c r="G155" s="14" t="s">
        <v>265</v>
      </c>
      <c r="H155" s="15"/>
      <c r="I155" s="15">
        <v>971000</v>
      </c>
      <c r="J155" s="15">
        <v>971000</v>
      </c>
    </row>
    <row r="156" spans="2:10" ht="12.75">
      <c r="B156" s="10" t="s">
        <v>266</v>
      </c>
      <c r="C156" s="11" t="s">
        <v>50</v>
      </c>
      <c r="D156" s="11" t="s">
        <v>258</v>
      </c>
      <c r="E156" s="11" t="s">
        <v>184</v>
      </c>
      <c r="F156" s="11"/>
      <c r="G156" s="11"/>
      <c r="H156" s="12">
        <f>H157</f>
        <v>0</v>
      </c>
      <c r="I156" s="12">
        <f aca="true" t="shared" si="23" ref="I156:J158">I157</f>
        <v>1344000</v>
      </c>
      <c r="J156" s="12">
        <f t="shared" si="23"/>
        <v>3948000</v>
      </c>
    </row>
    <row r="157" spans="2:10" ht="25.5">
      <c r="B157" s="10" t="s">
        <v>267</v>
      </c>
      <c r="C157" s="11" t="s">
        <v>50</v>
      </c>
      <c r="D157" s="11" t="s">
        <v>258</v>
      </c>
      <c r="E157" s="11" t="s">
        <v>184</v>
      </c>
      <c r="F157" s="11" t="s">
        <v>268</v>
      </c>
      <c r="G157" s="11"/>
      <c r="H157" s="12">
        <f>H158</f>
        <v>0</v>
      </c>
      <c r="I157" s="12">
        <f t="shared" si="23"/>
        <v>1344000</v>
      </c>
      <c r="J157" s="12">
        <f t="shared" si="23"/>
        <v>3948000</v>
      </c>
    </row>
    <row r="158" spans="2:10" ht="12.75">
      <c r="B158" s="21" t="s">
        <v>269</v>
      </c>
      <c r="C158" s="14" t="s">
        <v>50</v>
      </c>
      <c r="D158" s="14" t="s">
        <v>258</v>
      </c>
      <c r="E158" s="14" t="s">
        <v>184</v>
      </c>
      <c r="F158" s="14" t="s">
        <v>268</v>
      </c>
      <c r="G158" s="14" t="s">
        <v>263</v>
      </c>
      <c r="H158" s="15">
        <f>H159</f>
        <v>0</v>
      </c>
      <c r="I158" s="15">
        <f t="shared" si="23"/>
        <v>1344000</v>
      </c>
      <c r="J158" s="15">
        <f t="shared" si="23"/>
        <v>3948000</v>
      </c>
    </row>
    <row r="159" spans="2:10" ht="12.75">
      <c r="B159" s="21" t="s">
        <v>270</v>
      </c>
      <c r="C159" s="14" t="s">
        <v>50</v>
      </c>
      <c r="D159" s="14" t="s">
        <v>258</v>
      </c>
      <c r="E159" s="14" t="s">
        <v>184</v>
      </c>
      <c r="F159" s="14" t="s">
        <v>268</v>
      </c>
      <c r="G159" s="14" t="s">
        <v>265</v>
      </c>
      <c r="H159" s="15"/>
      <c r="I159" s="15">
        <v>1344000</v>
      </c>
      <c r="J159" s="15">
        <v>3948000</v>
      </c>
    </row>
    <row r="160" spans="2:10" ht="25.5">
      <c r="B160" s="10" t="s">
        <v>271</v>
      </c>
      <c r="C160" s="11" t="s">
        <v>70</v>
      </c>
      <c r="D160" s="11"/>
      <c r="E160" s="11"/>
      <c r="F160" s="11"/>
      <c r="G160" s="11"/>
      <c r="H160" s="12">
        <f>H161+H204+H220+H257+H290+H308+H334+H383+H199</f>
        <v>3857884.15</v>
      </c>
      <c r="I160" s="12">
        <f>I161+I204+I220+I257+I290+I308+I334+I383+I199</f>
        <v>102275550.64</v>
      </c>
      <c r="J160" s="12">
        <f>J161+J204+J220+J257+J290+J308+J334+J383+J199</f>
        <v>104493227.86</v>
      </c>
    </row>
    <row r="161" spans="2:10" ht="12.75">
      <c r="B161" s="10" t="s">
        <v>149</v>
      </c>
      <c r="C161" s="11" t="s">
        <v>70</v>
      </c>
      <c r="D161" s="11" t="s">
        <v>150</v>
      </c>
      <c r="E161" s="11"/>
      <c r="F161" s="11"/>
      <c r="G161" s="11"/>
      <c r="H161" s="12">
        <f>H162+H182+H174+H178</f>
        <v>676248.98</v>
      </c>
      <c r="I161" s="12">
        <f>I162+I182+I174+I178</f>
        <v>24525686</v>
      </c>
      <c r="J161" s="12">
        <f>J162+J182+J174+J178</f>
        <v>24526968</v>
      </c>
    </row>
    <row r="162" spans="2:10" ht="57" customHeight="1">
      <c r="B162" s="10" t="s">
        <v>272</v>
      </c>
      <c r="C162" s="11" t="s">
        <v>70</v>
      </c>
      <c r="D162" s="11" t="s">
        <v>150</v>
      </c>
      <c r="E162" s="11" t="s">
        <v>222</v>
      </c>
      <c r="F162" s="11"/>
      <c r="G162" s="11"/>
      <c r="H162" s="12">
        <f>H166+H163</f>
        <v>638826</v>
      </c>
      <c r="I162" s="12">
        <f>I166+I163</f>
        <v>20974968</v>
      </c>
      <c r="J162" s="12">
        <f>J166+J163</f>
        <v>20974968</v>
      </c>
    </row>
    <row r="163" spans="2:10" ht="47.25" customHeight="1">
      <c r="B163" s="7" t="s">
        <v>273</v>
      </c>
      <c r="C163" s="11" t="s">
        <v>70</v>
      </c>
      <c r="D163" s="11" t="s">
        <v>150</v>
      </c>
      <c r="E163" s="11" t="s">
        <v>222</v>
      </c>
      <c r="F163" s="11" t="s">
        <v>274</v>
      </c>
      <c r="G163" s="11"/>
      <c r="H163" s="12">
        <f aca="true" t="shared" si="24" ref="H163:J164">H164</f>
        <v>0</v>
      </c>
      <c r="I163" s="12">
        <f t="shared" si="24"/>
        <v>1244400</v>
      </c>
      <c r="J163" s="12">
        <f t="shared" si="24"/>
        <v>1244400</v>
      </c>
    </row>
    <row r="164" spans="2:10" ht="63.75">
      <c r="B164" s="16" t="s">
        <v>155</v>
      </c>
      <c r="C164" s="14" t="s">
        <v>70</v>
      </c>
      <c r="D164" s="14" t="s">
        <v>150</v>
      </c>
      <c r="E164" s="14" t="s">
        <v>222</v>
      </c>
      <c r="F164" s="14" t="s">
        <v>274</v>
      </c>
      <c r="G164" s="14" t="s">
        <v>132</v>
      </c>
      <c r="H164" s="15">
        <f t="shared" si="24"/>
        <v>0</v>
      </c>
      <c r="I164" s="15">
        <f t="shared" si="24"/>
        <v>1244400</v>
      </c>
      <c r="J164" s="15">
        <f t="shared" si="24"/>
        <v>1244400</v>
      </c>
    </row>
    <row r="165" spans="2:10" ht="25.5">
      <c r="B165" s="17" t="s">
        <v>156</v>
      </c>
      <c r="C165" s="14" t="s">
        <v>70</v>
      </c>
      <c r="D165" s="14" t="s">
        <v>150</v>
      </c>
      <c r="E165" s="14" t="s">
        <v>222</v>
      </c>
      <c r="F165" s="14" t="s">
        <v>274</v>
      </c>
      <c r="G165" s="14" t="s">
        <v>157</v>
      </c>
      <c r="H165" s="15"/>
      <c r="I165" s="15">
        <f>956700+287700</f>
        <v>1244400</v>
      </c>
      <c r="J165" s="15">
        <f>956700+287700</f>
        <v>1244400</v>
      </c>
    </row>
    <row r="166" spans="2:10" ht="27.75" customHeight="1">
      <c r="B166" s="10" t="s">
        <v>201</v>
      </c>
      <c r="C166" s="11" t="s">
        <v>70</v>
      </c>
      <c r="D166" s="11" t="s">
        <v>150</v>
      </c>
      <c r="E166" s="11" t="s">
        <v>222</v>
      </c>
      <c r="F166" s="11" t="s">
        <v>275</v>
      </c>
      <c r="G166" s="11"/>
      <c r="H166" s="12">
        <f>H167+H169+H171</f>
        <v>638826</v>
      </c>
      <c r="I166" s="12">
        <f>I167+I169+I171</f>
        <v>19730568</v>
      </c>
      <c r="J166" s="12">
        <f>J167+J169+J171</f>
        <v>19730568</v>
      </c>
    </row>
    <row r="167" spans="2:10" ht="63.75">
      <c r="B167" s="16" t="s">
        <v>155</v>
      </c>
      <c r="C167" s="14" t="s">
        <v>70</v>
      </c>
      <c r="D167" s="14" t="s">
        <v>150</v>
      </c>
      <c r="E167" s="14" t="s">
        <v>222</v>
      </c>
      <c r="F167" s="14" t="s">
        <v>275</v>
      </c>
      <c r="G167" s="14" t="s">
        <v>132</v>
      </c>
      <c r="H167" s="15">
        <f>H168</f>
        <v>30000</v>
      </c>
      <c r="I167" s="15">
        <f>I168</f>
        <v>16605000</v>
      </c>
      <c r="J167" s="15">
        <f>J168</f>
        <v>16605000</v>
      </c>
    </row>
    <row r="168" spans="2:10" ht="25.5">
      <c r="B168" s="17" t="s">
        <v>156</v>
      </c>
      <c r="C168" s="14" t="s">
        <v>70</v>
      </c>
      <c r="D168" s="14" t="s">
        <v>150</v>
      </c>
      <c r="E168" s="14" t="s">
        <v>222</v>
      </c>
      <c r="F168" s="14" t="s">
        <v>275</v>
      </c>
      <c r="G168" s="14" t="s">
        <v>157</v>
      </c>
      <c r="H168" s="15">
        <v>30000</v>
      </c>
      <c r="I168" s="15">
        <f>12801700+3803300</f>
        <v>16605000</v>
      </c>
      <c r="J168" s="15">
        <f>12801700+3803300</f>
        <v>16605000</v>
      </c>
    </row>
    <row r="169" spans="2:10" ht="25.5">
      <c r="B169" s="17" t="s">
        <v>158</v>
      </c>
      <c r="C169" s="14" t="s">
        <v>70</v>
      </c>
      <c r="D169" s="14" t="s">
        <v>150</v>
      </c>
      <c r="E169" s="14" t="s">
        <v>222</v>
      </c>
      <c r="F169" s="14" t="s">
        <v>275</v>
      </c>
      <c r="G169" s="14" t="s">
        <v>159</v>
      </c>
      <c r="H169" s="15">
        <f>H170</f>
        <v>608826</v>
      </c>
      <c r="I169" s="15">
        <f>I170</f>
        <v>2916568</v>
      </c>
      <c r="J169" s="15">
        <f>J170</f>
        <v>2916568</v>
      </c>
    </row>
    <row r="170" spans="2:10" ht="25.5">
      <c r="B170" s="17" t="s">
        <v>160</v>
      </c>
      <c r="C170" s="14" t="s">
        <v>70</v>
      </c>
      <c r="D170" s="14" t="s">
        <v>150</v>
      </c>
      <c r="E170" s="14" t="s">
        <v>222</v>
      </c>
      <c r="F170" s="14" t="s">
        <v>275</v>
      </c>
      <c r="G170" s="14" t="s">
        <v>161</v>
      </c>
      <c r="H170" s="15">
        <f>200000+20000+388826</f>
        <v>608826</v>
      </c>
      <c r="I170" s="15">
        <v>2916568</v>
      </c>
      <c r="J170" s="15">
        <v>2916568</v>
      </c>
    </row>
    <row r="171" spans="2:10" ht="25.5">
      <c r="B171" s="27" t="s">
        <v>207</v>
      </c>
      <c r="C171" s="29" t="s">
        <v>70</v>
      </c>
      <c r="D171" s="29" t="s">
        <v>150</v>
      </c>
      <c r="E171" s="29" t="s">
        <v>222</v>
      </c>
      <c r="F171" s="29" t="s">
        <v>276</v>
      </c>
      <c r="G171" s="29"/>
      <c r="H171" s="30">
        <f aca="true" t="shared" si="25" ref="H171:J172">H172</f>
        <v>0</v>
      </c>
      <c r="I171" s="30">
        <f t="shared" si="25"/>
        <v>209000</v>
      </c>
      <c r="J171" s="30">
        <f t="shared" si="25"/>
        <v>209000</v>
      </c>
    </row>
    <row r="172" spans="2:10" ht="12.75">
      <c r="B172" s="21" t="s">
        <v>179</v>
      </c>
      <c r="C172" s="14" t="s">
        <v>70</v>
      </c>
      <c r="D172" s="14" t="s">
        <v>150</v>
      </c>
      <c r="E172" s="14" t="s">
        <v>222</v>
      </c>
      <c r="F172" s="29" t="s">
        <v>276</v>
      </c>
      <c r="G172" s="14" t="s">
        <v>163</v>
      </c>
      <c r="H172" s="15">
        <f t="shared" si="25"/>
        <v>0</v>
      </c>
      <c r="I172" s="15">
        <f t="shared" si="25"/>
        <v>209000</v>
      </c>
      <c r="J172" s="15">
        <f t="shared" si="25"/>
        <v>209000</v>
      </c>
    </row>
    <row r="173" spans="2:10" ht="12.75">
      <c r="B173" s="18" t="s">
        <v>164</v>
      </c>
      <c r="C173" s="14" t="s">
        <v>70</v>
      </c>
      <c r="D173" s="14" t="s">
        <v>150</v>
      </c>
      <c r="E173" s="14" t="s">
        <v>222</v>
      </c>
      <c r="F173" s="29" t="s">
        <v>276</v>
      </c>
      <c r="G173" s="14" t="s">
        <v>165</v>
      </c>
      <c r="H173" s="15"/>
      <c r="I173" s="15">
        <f>89000+45000+75000</f>
        <v>209000</v>
      </c>
      <c r="J173" s="15">
        <f>89000+45000+75000</f>
        <v>209000</v>
      </c>
    </row>
    <row r="174" spans="2:10" ht="12.75">
      <c r="B174" s="10" t="s">
        <v>277</v>
      </c>
      <c r="C174" s="11" t="s">
        <v>70</v>
      </c>
      <c r="D174" s="11" t="s">
        <v>150</v>
      </c>
      <c r="E174" s="11" t="s">
        <v>278</v>
      </c>
      <c r="F174" s="11"/>
      <c r="G174" s="11"/>
      <c r="H174" s="12">
        <f aca="true" t="shared" si="26" ref="H174:J176">H175</f>
        <v>0</v>
      </c>
      <c r="I174" s="12">
        <f t="shared" si="26"/>
        <v>802</v>
      </c>
      <c r="J174" s="12">
        <f t="shared" si="26"/>
        <v>2084</v>
      </c>
    </row>
    <row r="175" spans="2:10" ht="38.25">
      <c r="B175" s="10" t="s">
        <v>279</v>
      </c>
      <c r="C175" s="11" t="s">
        <v>70</v>
      </c>
      <c r="D175" s="11" t="s">
        <v>150</v>
      </c>
      <c r="E175" s="11" t="s">
        <v>278</v>
      </c>
      <c r="F175" s="11" t="s">
        <v>280</v>
      </c>
      <c r="G175" s="11"/>
      <c r="H175" s="12">
        <f t="shared" si="26"/>
        <v>0</v>
      </c>
      <c r="I175" s="12">
        <f t="shared" si="26"/>
        <v>802</v>
      </c>
      <c r="J175" s="12">
        <f t="shared" si="26"/>
        <v>2084</v>
      </c>
    </row>
    <row r="176" spans="2:10" ht="25.5">
      <c r="B176" s="17" t="s">
        <v>158</v>
      </c>
      <c r="C176" s="14" t="s">
        <v>70</v>
      </c>
      <c r="D176" s="14" t="s">
        <v>150</v>
      </c>
      <c r="E176" s="14" t="s">
        <v>278</v>
      </c>
      <c r="F176" s="14" t="s">
        <v>280</v>
      </c>
      <c r="G176" s="14" t="s">
        <v>159</v>
      </c>
      <c r="H176" s="15">
        <f t="shared" si="26"/>
        <v>0</v>
      </c>
      <c r="I176" s="15">
        <f t="shared" si="26"/>
        <v>802</v>
      </c>
      <c r="J176" s="15">
        <f t="shared" si="26"/>
        <v>2084</v>
      </c>
    </row>
    <row r="177" spans="2:10" ht="25.5">
      <c r="B177" s="17" t="s">
        <v>160</v>
      </c>
      <c r="C177" s="14" t="s">
        <v>70</v>
      </c>
      <c r="D177" s="14" t="s">
        <v>150</v>
      </c>
      <c r="E177" s="14" t="s">
        <v>278</v>
      </c>
      <c r="F177" s="14" t="s">
        <v>280</v>
      </c>
      <c r="G177" s="14" t="s">
        <v>161</v>
      </c>
      <c r="H177" s="15"/>
      <c r="I177" s="15">
        <v>802</v>
      </c>
      <c r="J177" s="15">
        <v>2084</v>
      </c>
    </row>
    <row r="178" spans="2:10" ht="18" customHeight="1">
      <c r="B178" s="32" t="s">
        <v>281</v>
      </c>
      <c r="C178" s="33" t="s">
        <v>70</v>
      </c>
      <c r="D178" s="33" t="s">
        <v>150</v>
      </c>
      <c r="E178" s="33" t="s">
        <v>168</v>
      </c>
      <c r="F178" s="33"/>
      <c r="G178" s="33"/>
      <c r="H178" s="12">
        <f>H179</f>
        <v>0</v>
      </c>
      <c r="I178" s="12">
        <f aca="true" t="shared" si="27" ref="I178:J180">I179</f>
        <v>100000</v>
      </c>
      <c r="J178" s="12">
        <f t="shared" si="27"/>
        <v>100000</v>
      </c>
    </row>
    <row r="179" spans="2:10" ht="21" customHeight="1">
      <c r="B179" s="32" t="s">
        <v>282</v>
      </c>
      <c r="C179" s="33" t="s">
        <v>70</v>
      </c>
      <c r="D179" s="33" t="s">
        <v>150</v>
      </c>
      <c r="E179" s="33" t="s">
        <v>168</v>
      </c>
      <c r="F179" s="33" t="s">
        <v>283</v>
      </c>
      <c r="G179" s="33"/>
      <c r="H179" s="12">
        <f>H180</f>
        <v>0</v>
      </c>
      <c r="I179" s="12">
        <f t="shared" si="27"/>
        <v>100000</v>
      </c>
      <c r="J179" s="12">
        <f t="shared" si="27"/>
        <v>100000</v>
      </c>
    </row>
    <row r="180" spans="2:10" ht="12.75">
      <c r="B180" s="34" t="s">
        <v>179</v>
      </c>
      <c r="C180" s="35" t="s">
        <v>70</v>
      </c>
      <c r="D180" s="35" t="s">
        <v>150</v>
      </c>
      <c r="E180" s="35" t="s">
        <v>168</v>
      </c>
      <c r="F180" s="35" t="s">
        <v>283</v>
      </c>
      <c r="G180" s="35" t="s">
        <v>163</v>
      </c>
      <c r="H180" s="15">
        <f>H181</f>
        <v>0</v>
      </c>
      <c r="I180" s="15">
        <f t="shared" si="27"/>
        <v>100000</v>
      </c>
      <c r="J180" s="15">
        <f t="shared" si="27"/>
        <v>100000</v>
      </c>
    </row>
    <row r="181" spans="2:10" ht="12.75">
      <c r="B181" s="34" t="s">
        <v>284</v>
      </c>
      <c r="C181" s="35" t="s">
        <v>70</v>
      </c>
      <c r="D181" s="35" t="s">
        <v>150</v>
      </c>
      <c r="E181" s="35" t="s">
        <v>168</v>
      </c>
      <c r="F181" s="35" t="s">
        <v>283</v>
      </c>
      <c r="G181" s="35" t="s">
        <v>285</v>
      </c>
      <c r="H181" s="15"/>
      <c r="I181" s="15">
        <v>100000</v>
      </c>
      <c r="J181" s="15">
        <v>100000</v>
      </c>
    </row>
    <row r="182" spans="2:10" ht="12.75">
      <c r="B182" s="10" t="s">
        <v>286</v>
      </c>
      <c r="C182" s="11" t="s">
        <v>70</v>
      </c>
      <c r="D182" s="11" t="s">
        <v>150</v>
      </c>
      <c r="E182" s="11" t="s">
        <v>231</v>
      </c>
      <c r="F182" s="11"/>
      <c r="G182" s="11"/>
      <c r="H182" s="12">
        <f>H183+H193+H190</f>
        <v>37422.98</v>
      </c>
      <c r="I182" s="12">
        <f>I183+I193+I190</f>
        <v>3449916</v>
      </c>
      <c r="J182" s="12">
        <f>J183+J193+J190</f>
        <v>3449916</v>
      </c>
    </row>
    <row r="183" spans="2:10" ht="108" customHeight="1">
      <c r="B183" s="28" t="s">
        <v>287</v>
      </c>
      <c r="C183" s="11" t="s">
        <v>70</v>
      </c>
      <c r="D183" s="11" t="s">
        <v>150</v>
      </c>
      <c r="E183" s="11" t="s">
        <v>231</v>
      </c>
      <c r="F183" s="11" t="s">
        <v>288</v>
      </c>
      <c r="G183" s="11"/>
      <c r="H183" s="12">
        <f>H184+H186+H196+H188</f>
        <v>0</v>
      </c>
      <c r="I183" s="12">
        <f>I184+I186+I196+I188</f>
        <v>313016</v>
      </c>
      <c r="J183" s="12">
        <f>J184+J186+J196+J188</f>
        <v>313016</v>
      </c>
    </row>
    <row r="184" spans="2:10" ht="72" customHeight="1">
      <c r="B184" s="16" t="s">
        <v>155</v>
      </c>
      <c r="C184" s="14" t="s">
        <v>70</v>
      </c>
      <c r="D184" s="14" t="s">
        <v>150</v>
      </c>
      <c r="E184" s="14" t="s">
        <v>231</v>
      </c>
      <c r="F184" s="14" t="s">
        <v>288</v>
      </c>
      <c r="G184" s="14" t="s">
        <v>132</v>
      </c>
      <c r="H184" s="15">
        <f>H185</f>
        <v>0</v>
      </c>
      <c r="I184" s="15">
        <f>I185</f>
        <v>274490</v>
      </c>
      <c r="J184" s="15">
        <f>J185</f>
        <v>274490</v>
      </c>
    </row>
    <row r="185" spans="2:10" ht="25.5">
      <c r="B185" s="17" t="s">
        <v>156</v>
      </c>
      <c r="C185" s="14" t="s">
        <v>70</v>
      </c>
      <c r="D185" s="14" t="s">
        <v>150</v>
      </c>
      <c r="E185" s="14" t="s">
        <v>231</v>
      </c>
      <c r="F185" s="14" t="s">
        <v>288</v>
      </c>
      <c r="G185" s="14" t="s">
        <v>157</v>
      </c>
      <c r="H185" s="15"/>
      <c r="I185" s="15">
        <v>274490</v>
      </c>
      <c r="J185" s="15">
        <v>274490</v>
      </c>
    </row>
    <row r="186" spans="2:10" ht="25.5">
      <c r="B186" s="17" t="s">
        <v>158</v>
      </c>
      <c r="C186" s="14" t="s">
        <v>70</v>
      </c>
      <c r="D186" s="14" t="s">
        <v>150</v>
      </c>
      <c r="E186" s="14" t="s">
        <v>231</v>
      </c>
      <c r="F186" s="14" t="s">
        <v>288</v>
      </c>
      <c r="G186" s="14" t="s">
        <v>159</v>
      </c>
      <c r="H186" s="15">
        <f>H187</f>
        <v>0</v>
      </c>
      <c r="I186" s="15">
        <f>I187</f>
        <v>38326</v>
      </c>
      <c r="J186" s="15">
        <f>J187</f>
        <v>38326</v>
      </c>
    </row>
    <row r="187" spans="2:10" ht="25.5">
      <c r="B187" s="17" t="s">
        <v>160</v>
      </c>
      <c r="C187" s="14" t="s">
        <v>70</v>
      </c>
      <c r="D187" s="14" t="s">
        <v>150</v>
      </c>
      <c r="E187" s="14" t="s">
        <v>231</v>
      </c>
      <c r="F187" s="14" t="s">
        <v>288</v>
      </c>
      <c r="G187" s="14" t="s">
        <v>161</v>
      </c>
      <c r="H187" s="15"/>
      <c r="I187" s="15">
        <v>38326</v>
      </c>
      <c r="J187" s="15">
        <v>38326</v>
      </c>
    </row>
    <row r="188" spans="2:10" ht="12.75">
      <c r="B188" s="21" t="s">
        <v>289</v>
      </c>
      <c r="C188" s="14" t="s">
        <v>70</v>
      </c>
      <c r="D188" s="14" t="s">
        <v>150</v>
      </c>
      <c r="E188" s="14" t="s">
        <v>231</v>
      </c>
      <c r="F188" s="14" t="s">
        <v>288</v>
      </c>
      <c r="G188" s="14" t="s">
        <v>263</v>
      </c>
      <c r="H188" s="15">
        <f>H189</f>
        <v>0</v>
      </c>
      <c r="I188" s="15">
        <f>I189</f>
        <v>200</v>
      </c>
      <c r="J188" s="15">
        <f>J189</f>
        <v>200</v>
      </c>
    </row>
    <row r="189" spans="2:10" ht="12.75">
      <c r="B189" s="21" t="s">
        <v>135</v>
      </c>
      <c r="C189" s="14" t="s">
        <v>70</v>
      </c>
      <c r="D189" s="14" t="s">
        <v>150</v>
      </c>
      <c r="E189" s="14" t="s">
        <v>231</v>
      </c>
      <c r="F189" s="14" t="s">
        <v>288</v>
      </c>
      <c r="G189" s="14" t="s">
        <v>290</v>
      </c>
      <c r="H189" s="15"/>
      <c r="I189" s="15">
        <v>200</v>
      </c>
      <c r="J189" s="15">
        <v>200</v>
      </c>
    </row>
    <row r="190" spans="2:10" ht="25.5">
      <c r="B190" s="10" t="s">
        <v>234</v>
      </c>
      <c r="C190" s="11" t="s">
        <v>70</v>
      </c>
      <c r="D190" s="11" t="s">
        <v>150</v>
      </c>
      <c r="E190" s="11" t="s">
        <v>231</v>
      </c>
      <c r="F190" s="11" t="s">
        <v>291</v>
      </c>
      <c r="G190" s="11"/>
      <c r="H190" s="12">
        <f aca="true" t="shared" si="28" ref="H190:J191">H191</f>
        <v>0</v>
      </c>
      <c r="I190" s="12">
        <f t="shared" si="28"/>
        <v>50000</v>
      </c>
      <c r="J190" s="12">
        <f t="shared" si="28"/>
        <v>50000</v>
      </c>
    </row>
    <row r="191" spans="2:10" ht="25.5">
      <c r="B191" s="17" t="s">
        <v>158</v>
      </c>
      <c r="C191" s="14" t="s">
        <v>70</v>
      </c>
      <c r="D191" s="14" t="s">
        <v>150</v>
      </c>
      <c r="E191" s="14" t="s">
        <v>231</v>
      </c>
      <c r="F191" s="14" t="s">
        <v>291</v>
      </c>
      <c r="G191" s="14" t="s">
        <v>159</v>
      </c>
      <c r="H191" s="15">
        <f t="shared" si="28"/>
        <v>0</v>
      </c>
      <c r="I191" s="15">
        <f t="shared" si="28"/>
        <v>50000</v>
      </c>
      <c r="J191" s="15">
        <f t="shared" si="28"/>
        <v>50000</v>
      </c>
    </row>
    <row r="192" spans="2:10" ht="25.5">
      <c r="B192" s="17" t="s">
        <v>160</v>
      </c>
      <c r="C192" s="14" t="s">
        <v>70</v>
      </c>
      <c r="D192" s="14" t="s">
        <v>150</v>
      </c>
      <c r="E192" s="14" t="s">
        <v>231</v>
      </c>
      <c r="F192" s="14" t="s">
        <v>291</v>
      </c>
      <c r="G192" s="14" t="s">
        <v>161</v>
      </c>
      <c r="H192" s="15"/>
      <c r="I192" s="15">
        <v>50000</v>
      </c>
      <c r="J192" s="15">
        <v>50000</v>
      </c>
    </row>
    <row r="193" spans="2:10" ht="25.5">
      <c r="B193" s="10" t="s">
        <v>292</v>
      </c>
      <c r="C193" s="11" t="s">
        <v>70</v>
      </c>
      <c r="D193" s="11" t="s">
        <v>150</v>
      </c>
      <c r="E193" s="11" t="s">
        <v>231</v>
      </c>
      <c r="F193" s="11" t="s">
        <v>293</v>
      </c>
      <c r="G193" s="11"/>
      <c r="H193" s="12">
        <f aca="true" t="shared" si="29" ref="H193:J194">H194</f>
        <v>37422.98</v>
      </c>
      <c r="I193" s="12">
        <f t="shared" si="29"/>
        <v>3086900</v>
      </c>
      <c r="J193" s="12">
        <f t="shared" si="29"/>
        <v>3086900</v>
      </c>
    </row>
    <row r="194" spans="2:10" ht="25.5">
      <c r="B194" s="21" t="s">
        <v>172</v>
      </c>
      <c r="C194" s="14" t="s">
        <v>70</v>
      </c>
      <c r="D194" s="14" t="s">
        <v>150</v>
      </c>
      <c r="E194" s="14" t="s">
        <v>231</v>
      </c>
      <c r="F194" s="14" t="s">
        <v>293</v>
      </c>
      <c r="G194" s="14" t="s">
        <v>173</v>
      </c>
      <c r="H194" s="15">
        <f t="shared" si="29"/>
        <v>37422.98</v>
      </c>
      <c r="I194" s="15">
        <f t="shared" si="29"/>
        <v>3086900</v>
      </c>
      <c r="J194" s="15">
        <f t="shared" si="29"/>
        <v>3086900</v>
      </c>
    </row>
    <row r="195" spans="2:10" ht="12.75">
      <c r="B195" s="26" t="s">
        <v>174</v>
      </c>
      <c r="C195" s="14" t="s">
        <v>70</v>
      </c>
      <c r="D195" s="14" t="s">
        <v>150</v>
      </c>
      <c r="E195" s="14" t="s">
        <v>231</v>
      </c>
      <c r="F195" s="14" t="s">
        <v>293</v>
      </c>
      <c r="G195" s="14" t="s">
        <v>175</v>
      </c>
      <c r="H195" s="15">
        <v>37422.98</v>
      </c>
      <c r="I195" s="15">
        <v>3086900</v>
      </c>
      <c r="J195" s="15">
        <v>3086900</v>
      </c>
    </row>
    <row r="196" spans="2:10" ht="12.75" hidden="1">
      <c r="B196" s="21" t="s">
        <v>179</v>
      </c>
      <c r="C196" s="14" t="s">
        <v>70</v>
      </c>
      <c r="D196" s="14" t="s">
        <v>150</v>
      </c>
      <c r="E196" s="14" t="s">
        <v>231</v>
      </c>
      <c r="F196" s="14" t="s">
        <v>288</v>
      </c>
      <c r="G196" s="14" t="s">
        <v>163</v>
      </c>
      <c r="H196" s="15">
        <f>H197+H198</f>
        <v>0</v>
      </c>
      <c r="I196" s="15">
        <f>I197+I198</f>
        <v>0</v>
      </c>
      <c r="J196" s="15">
        <f>J197+J198</f>
        <v>0</v>
      </c>
    </row>
    <row r="197" spans="2:10" ht="25.5" hidden="1">
      <c r="B197" s="21" t="s">
        <v>294</v>
      </c>
      <c r="C197" s="14" t="s">
        <v>70</v>
      </c>
      <c r="D197" s="14" t="s">
        <v>150</v>
      </c>
      <c r="E197" s="14" t="s">
        <v>231</v>
      </c>
      <c r="F197" s="14" t="s">
        <v>288</v>
      </c>
      <c r="G197" s="14" t="s">
        <v>295</v>
      </c>
      <c r="H197" s="15"/>
      <c r="I197" s="15"/>
      <c r="J197" s="15"/>
    </row>
    <row r="198" spans="2:10" ht="12.75" hidden="1">
      <c r="B198" s="21" t="s">
        <v>296</v>
      </c>
      <c r="C198" s="14" t="s">
        <v>70</v>
      </c>
      <c r="D198" s="14" t="s">
        <v>150</v>
      </c>
      <c r="E198" s="14" t="s">
        <v>231</v>
      </c>
      <c r="F198" s="14" t="s">
        <v>288</v>
      </c>
      <c r="G198" s="14" t="s">
        <v>297</v>
      </c>
      <c r="H198" s="15"/>
      <c r="I198" s="15"/>
      <c r="J198" s="15"/>
    </row>
    <row r="199" spans="2:10" ht="12.75">
      <c r="B199" s="32" t="s">
        <v>298</v>
      </c>
      <c r="C199" s="36" t="s">
        <v>70</v>
      </c>
      <c r="D199" s="36" t="s">
        <v>184</v>
      </c>
      <c r="E199" s="36"/>
      <c r="F199" s="33"/>
      <c r="G199" s="33"/>
      <c r="H199" s="12">
        <f>H200</f>
        <v>0</v>
      </c>
      <c r="I199" s="12">
        <f aca="true" t="shared" si="30" ref="I199:J202">I200</f>
        <v>905494</v>
      </c>
      <c r="J199" s="12">
        <f t="shared" si="30"/>
        <v>938044</v>
      </c>
    </row>
    <row r="200" spans="2:10" ht="12.75">
      <c r="B200" s="32" t="s">
        <v>299</v>
      </c>
      <c r="C200" s="36" t="s">
        <v>70</v>
      </c>
      <c r="D200" s="36" t="s">
        <v>184</v>
      </c>
      <c r="E200" s="36" t="s">
        <v>152</v>
      </c>
      <c r="F200" s="33"/>
      <c r="G200" s="33"/>
      <c r="H200" s="12">
        <f>H201</f>
        <v>0</v>
      </c>
      <c r="I200" s="12">
        <f t="shared" si="30"/>
        <v>905494</v>
      </c>
      <c r="J200" s="12">
        <f t="shared" si="30"/>
        <v>938044</v>
      </c>
    </row>
    <row r="201" spans="2:10" ht="46.5" customHeight="1">
      <c r="B201" s="32" t="s">
        <v>300</v>
      </c>
      <c r="C201" s="36" t="s">
        <v>70</v>
      </c>
      <c r="D201" s="36" t="s">
        <v>184</v>
      </c>
      <c r="E201" s="36" t="s">
        <v>152</v>
      </c>
      <c r="F201" s="36" t="s">
        <v>301</v>
      </c>
      <c r="G201" s="33"/>
      <c r="H201" s="12">
        <f>H202</f>
        <v>0</v>
      </c>
      <c r="I201" s="12">
        <f t="shared" si="30"/>
        <v>905494</v>
      </c>
      <c r="J201" s="12">
        <f t="shared" si="30"/>
        <v>938044</v>
      </c>
    </row>
    <row r="202" spans="2:10" ht="12.75">
      <c r="B202" s="37" t="s">
        <v>269</v>
      </c>
      <c r="C202" s="38" t="s">
        <v>70</v>
      </c>
      <c r="D202" s="35" t="s">
        <v>184</v>
      </c>
      <c r="E202" s="35" t="s">
        <v>152</v>
      </c>
      <c r="F202" s="35" t="s">
        <v>301</v>
      </c>
      <c r="G202" s="35" t="s">
        <v>263</v>
      </c>
      <c r="H202" s="15">
        <f>H203</f>
        <v>0</v>
      </c>
      <c r="I202" s="15">
        <f t="shared" si="30"/>
        <v>905494</v>
      </c>
      <c r="J202" s="15">
        <f t="shared" si="30"/>
        <v>938044</v>
      </c>
    </row>
    <row r="203" spans="2:10" ht="12.75">
      <c r="B203" s="37" t="s">
        <v>302</v>
      </c>
      <c r="C203" s="38" t="s">
        <v>70</v>
      </c>
      <c r="D203" s="35" t="s">
        <v>184</v>
      </c>
      <c r="E203" s="35" t="s">
        <v>152</v>
      </c>
      <c r="F203" s="35" t="s">
        <v>301</v>
      </c>
      <c r="G203" s="35" t="s">
        <v>303</v>
      </c>
      <c r="H203" s="15"/>
      <c r="I203" s="15">
        <v>905494</v>
      </c>
      <c r="J203" s="15">
        <v>938044</v>
      </c>
    </row>
    <row r="204" spans="2:10" ht="25.5">
      <c r="B204" s="10" t="s">
        <v>304</v>
      </c>
      <c r="C204" s="11" t="s">
        <v>70</v>
      </c>
      <c r="D204" s="11" t="s">
        <v>152</v>
      </c>
      <c r="E204" s="11"/>
      <c r="F204" s="11"/>
      <c r="G204" s="11"/>
      <c r="H204" s="12">
        <f>H205+H213</f>
        <v>0</v>
      </c>
      <c r="I204" s="12">
        <f>I205+I213</f>
        <v>1719200</v>
      </c>
      <c r="J204" s="12">
        <f>J205+J213</f>
        <v>1719200</v>
      </c>
    </row>
    <row r="205" spans="2:10" ht="38.25">
      <c r="B205" s="10" t="s">
        <v>305</v>
      </c>
      <c r="C205" s="11" t="s">
        <v>70</v>
      </c>
      <c r="D205" s="11" t="s">
        <v>152</v>
      </c>
      <c r="E205" s="11" t="s">
        <v>198</v>
      </c>
      <c r="F205" s="11"/>
      <c r="G205" s="11"/>
      <c r="H205" s="12">
        <f>H206</f>
        <v>0</v>
      </c>
      <c r="I205" s="12">
        <f>I206</f>
        <v>1685200</v>
      </c>
      <c r="J205" s="12">
        <f>J206</f>
        <v>1685200</v>
      </c>
    </row>
    <row r="206" spans="2:10" ht="12.75">
      <c r="B206" s="10" t="s">
        <v>306</v>
      </c>
      <c r="C206" s="11" t="s">
        <v>70</v>
      </c>
      <c r="D206" s="11" t="s">
        <v>152</v>
      </c>
      <c r="E206" s="11" t="s">
        <v>198</v>
      </c>
      <c r="F206" s="11" t="s">
        <v>307</v>
      </c>
      <c r="G206" s="11"/>
      <c r="H206" s="12">
        <f>H207+H209+H211</f>
        <v>0</v>
      </c>
      <c r="I206" s="12">
        <f>I207+I209+I211</f>
        <v>1685200</v>
      </c>
      <c r="J206" s="12">
        <f>J207+J209+J211</f>
        <v>1685200</v>
      </c>
    </row>
    <row r="207" spans="2:10" ht="63.75">
      <c r="B207" s="16" t="s">
        <v>155</v>
      </c>
      <c r="C207" s="14" t="s">
        <v>70</v>
      </c>
      <c r="D207" s="14" t="s">
        <v>152</v>
      </c>
      <c r="E207" s="14" t="s">
        <v>198</v>
      </c>
      <c r="F207" s="14" t="s">
        <v>307</v>
      </c>
      <c r="G207" s="14" t="s">
        <v>132</v>
      </c>
      <c r="H207" s="15">
        <f>H208</f>
        <v>0</v>
      </c>
      <c r="I207" s="15">
        <f>I208</f>
        <v>1660200</v>
      </c>
      <c r="J207" s="15">
        <f>J208</f>
        <v>1660200</v>
      </c>
    </row>
    <row r="208" spans="2:10" ht="12.75">
      <c r="B208" s="39" t="s">
        <v>308</v>
      </c>
      <c r="C208" s="14" t="s">
        <v>70</v>
      </c>
      <c r="D208" s="14" t="s">
        <v>152</v>
      </c>
      <c r="E208" s="14" t="s">
        <v>198</v>
      </c>
      <c r="F208" s="14" t="s">
        <v>307</v>
      </c>
      <c r="G208" s="14" t="s">
        <v>309</v>
      </c>
      <c r="H208" s="15"/>
      <c r="I208" s="15">
        <f>1275100+385100</f>
        <v>1660200</v>
      </c>
      <c r="J208" s="15">
        <f>1275100+385100</f>
        <v>1660200</v>
      </c>
    </row>
    <row r="209" spans="2:10" ht="25.5">
      <c r="B209" s="17" t="s">
        <v>158</v>
      </c>
      <c r="C209" s="14" t="s">
        <v>70</v>
      </c>
      <c r="D209" s="14" t="s">
        <v>152</v>
      </c>
      <c r="E209" s="14" t="s">
        <v>198</v>
      </c>
      <c r="F209" s="14" t="s">
        <v>307</v>
      </c>
      <c r="G209" s="14" t="s">
        <v>159</v>
      </c>
      <c r="H209" s="15">
        <f>H210</f>
        <v>0</v>
      </c>
      <c r="I209" s="15">
        <f>I210</f>
        <v>25000</v>
      </c>
      <c r="J209" s="15">
        <f>J210</f>
        <v>25000</v>
      </c>
    </row>
    <row r="210" spans="2:10" ht="25.5">
      <c r="B210" s="17" t="s">
        <v>160</v>
      </c>
      <c r="C210" s="14" t="s">
        <v>70</v>
      </c>
      <c r="D210" s="14" t="s">
        <v>152</v>
      </c>
      <c r="E210" s="14" t="s">
        <v>198</v>
      </c>
      <c r="F210" s="14" t="s">
        <v>307</v>
      </c>
      <c r="G210" s="14" t="s">
        <v>161</v>
      </c>
      <c r="H210" s="15"/>
      <c r="I210" s="15">
        <v>25000</v>
      </c>
      <c r="J210" s="15">
        <v>25000</v>
      </c>
    </row>
    <row r="211" spans="2:10" ht="12.75" hidden="1">
      <c r="B211" s="21" t="s">
        <v>179</v>
      </c>
      <c r="C211" s="14" t="s">
        <v>70</v>
      </c>
      <c r="D211" s="14" t="s">
        <v>152</v>
      </c>
      <c r="E211" s="14" t="s">
        <v>198</v>
      </c>
      <c r="F211" s="14" t="s">
        <v>307</v>
      </c>
      <c r="G211" s="14" t="s">
        <v>163</v>
      </c>
      <c r="H211" s="15">
        <f>H212</f>
        <v>0</v>
      </c>
      <c r="I211" s="15">
        <f>I212</f>
        <v>0</v>
      </c>
      <c r="J211" s="15">
        <f>J212</f>
        <v>0</v>
      </c>
    </row>
    <row r="212" spans="2:10" ht="12.75" hidden="1">
      <c r="B212" s="18" t="s">
        <v>164</v>
      </c>
      <c r="C212" s="14" t="s">
        <v>70</v>
      </c>
      <c r="D212" s="14" t="s">
        <v>152</v>
      </c>
      <c r="E212" s="14" t="s">
        <v>198</v>
      </c>
      <c r="F212" s="14" t="s">
        <v>307</v>
      </c>
      <c r="G212" s="14" t="s">
        <v>165</v>
      </c>
      <c r="H212" s="15"/>
      <c r="I212" s="15"/>
      <c r="J212" s="15"/>
    </row>
    <row r="213" spans="2:10" ht="27.75" customHeight="1">
      <c r="B213" s="10" t="s">
        <v>310</v>
      </c>
      <c r="C213" s="11" t="s">
        <v>70</v>
      </c>
      <c r="D213" s="11" t="s">
        <v>152</v>
      </c>
      <c r="E213" s="11" t="s">
        <v>258</v>
      </c>
      <c r="F213" s="11"/>
      <c r="G213" s="11"/>
      <c r="H213" s="12">
        <f>H214+H217</f>
        <v>0</v>
      </c>
      <c r="I213" s="12">
        <f>I214+I217</f>
        <v>34000</v>
      </c>
      <c r="J213" s="12">
        <f>J214+J217</f>
        <v>34000</v>
      </c>
    </row>
    <row r="214" spans="2:10" ht="30" customHeight="1">
      <c r="B214" s="10" t="s">
        <v>311</v>
      </c>
      <c r="C214" s="11" t="s">
        <v>70</v>
      </c>
      <c r="D214" s="11" t="s">
        <v>152</v>
      </c>
      <c r="E214" s="11" t="s">
        <v>258</v>
      </c>
      <c r="F214" s="11" t="s">
        <v>312</v>
      </c>
      <c r="G214" s="11"/>
      <c r="H214" s="12">
        <f aca="true" t="shared" si="31" ref="H214:J215">H215</f>
        <v>0</v>
      </c>
      <c r="I214" s="12">
        <f t="shared" si="31"/>
        <v>27000</v>
      </c>
      <c r="J214" s="12">
        <f t="shared" si="31"/>
        <v>27000</v>
      </c>
    </row>
    <row r="215" spans="2:10" ht="25.5">
      <c r="B215" s="17" t="s">
        <v>158</v>
      </c>
      <c r="C215" s="14" t="s">
        <v>70</v>
      </c>
      <c r="D215" s="14" t="s">
        <v>152</v>
      </c>
      <c r="E215" s="14" t="s">
        <v>258</v>
      </c>
      <c r="F215" s="14" t="s">
        <v>312</v>
      </c>
      <c r="G215" s="14" t="s">
        <v>159</v>
      </c>
      <c r="H215" s="15">
        <f t="shared" si="31"/>
        <v>0</v>
      </c>
      <c r="I215" s="15">
        <f t="shared" si="31"/>
        <v>27000</v>
      </c>
      <c r="J215" s="15">
        <f t="shared" si="31"/>
        <v>27000</v>
      </c>
    </row>
    <row r="216" spans="2:10" ht="25.5">
      <c r="B216" s="17" t="s">
        <v>160</v>
      </c>
      <c r="C216" s="14" t="s">
        <v>70</v>
      </c>
      <c r="D216" s="14" t="s">
        <v>152</v>
      </c>
      <c r="E216" s="14" t="s">
        <v>258</v>
      </c>
      <c r="F216" s="14" t="s">
        <v>312</v>
      </c>
      <c r="G216" s="14" t="s">
        <v>161</v>
      </c>
      <c r="H216" s="15"/>
      <c r="I216" s="15">
        <v>27000</v>
      </c>
      <c r="J216" s="15">
        <v>27000</v>
      </c>
    </row>
    <row r="217" spans="2:10" ht="60" customHeight="1">
      <c r="B217" s="10" t="s">
        <v>313</v>
      </c>
      <c r="C217" s="11" t="s">
        <v>70</v>
      </c>
      <c r="D217" s="11" t="s">
        <v>152</v>
      </c>
      <c r="E217" s="11" t="s">
        <v>258</v>
      </c>
      <c r="F217" s="11" t="s">
        <v>314</v>
      </c>
      <c r="G217" s="11"/>
      <c r="H217" s="12">
        <f aca="true" t="shared" si="32" ref="H217:J218">H218</f>
        <v>0</v>
      </c>
      <c r="I217" s="12">
        <f t="shared" si="32"/>
        <v>7000</v>
      </c>
      <c r="J217" s="12">
        <f t="shared" si="32"/>
        <v>7000</v>
      </c>
    </row>
    <row r="218" spans="2:10" ht="25.5">
      <c r="B218" s="17" t="s">
        <v>158</v>
      </c>
      <c r="C218" s="14" t="s">
        <v>70</v>
      </c>
      <c r="D218" s="14" t="s">
        <v>152</v>
      </c>
      <c r="E218" s="14" t="s">
        <v>258</v>
      </c>
      <c r="F218" s="14" t="s">
        <v>314</v>
      </c>
      <c r="G218" s="14" t="s">
        <v>159</v>
      </c>
      <c r="H218" s="15">
        <f t="shared" si="32"/>
        <v>0</v>
      </c>
      <c r="I218" s="15">
        <f t="shared" si="32"/>
        <v>7000</v>
      </c>
      <c r="J218" s="15">
        <f t="shared" si="32"/>
        <v>7000</v>
      </c>
    </row>
    <row r="219" spans="2:10" ht="25.5">
      <c r="B219" s="17" t="s">
        <v>160</v>
      </c>
      <c r="C219" s="14" t="s">
        <v>70</v>
      </c>
      <c r="D219" s="14" t="s">
        <v>152</v>
      </c>
      <c r="E219" s="14" t="s">
        <v>258</v>
      </c>
      <c r="F219" s="14" t="s">
        <v>314</v>
      </c>
      <c r="G219" s="14" t="s">
        <v>161</v>
      </c>
      <c r="H219" s="15"/>
      <c r="I219" s="15">
        <v>7000</v>
      </c>
      <c r="J219" s="15">
        <v>7000</v>
      </c>
    </row>
    <row r="220" spans="2:10" ht="12.75">
      <c r="B220" s="10" t="s">
        <v>240</v>
      </c>
      <c r="C220" s="11" t="s">
        <v>70</v>
      </c>
      <c r="D220" s="11" t="s">
        <v>222</v>
      </c>
      <c r="E220" s="11"/>
      <c r="F220" s="11"/>
      <c r="G220" s="11"/>
      <c r="H220" s="12">
        <f>H221+H244+H231+H235</f>
        <v>2200635.17</v>
      </c>
      <c r="I220" s="12">
        <f>I221+I244+I231+I235</f>
        <v>19232150.36</v>
      </c>
      <c r="J220" s="12">
        <f>J221+J244+J231+J235</f>
        <v>21252950.36</v>
      </c>
    </row>
    <row r="221" spans="2:10" ht="12.75">
      <c r="B221" s="10" t="s">
        <v>315</v>
      </c>
      <c r="C221" s="11" t="s">
        <v>70</v>
      </c>
      <c r="D221" s="11" t="s">
        <v>222</v>
      </c>
      <c r="E221" s="11" t="s">
        <v>278</v>
      </c>
      <c r="F221" s="11"/>
      <c r="G221" s="11"/>
      <c r="H221" s="12">
        <f>H225+H222+H228</f>
        <v>0</v>
      </c>
      <c r="I221" s="12">
        <f>I225+I222+I228</f>
        <v>566942.36</v>
      </c>
      <c r="J221" s="12">
        <f>J225+J222+J228</f>
        <v>667142.36</v>
      </c>
    </row>
    <row r="222" spans="2:10" ht="12.75" hidden="1">
      <c r="B222" s="10" t="s">
        <v>316</v>
      </c>
      <c r="C222" s="11" t="s">
        <v>70</v>
      </c>
      <c r="D222" s="11" t="s">
        <v>222</v>
      </c>
      <c r="E222" s="11" t="s">
        <v>278</v>
      </c>
      <c r="F222" s="11" t="s">
        <v>317</v>
      </c>
      <c r="G222" s="11"/>
      <c r="H222" s="12">
        <f aca="true" t="shared" si="33" ref="H222:J223">H223</f>
        <v>0</v>
      </c>
      <c r="I222" s="12">
        <f t="shared" si="33"/>
        <v>0</v>
      </c>
      <c r="J222" s="12">
        <f t="shared" si="33"/>
        <v>0</v>
      </c>
    </row>
    <row r="223" spans="2:10" ht="12.75" hidden="1">
      <c r="B223" s="21" t="s">
        <v>162</v>
      </c>
      <c r="C223" s="14" t="s">
        <v>70</v>
      </c>
      <c r="D223" s="14" t="s">
        <v>222</v>
      </c>
      <c r="E223" s="14" t="s">
        <v>278</v>
      </c>
      <c r="F223" s="14" t="s">
        <v>317</v>
      </c>
      <c r="G223" s="14" t="s">
        <v>163</v>
      </c>
      <c r="H223" s="15">
        <f t="shared" si="33"/>
        <v>0</v>
      </c>
      <c r="I223" s="15">
        <f t="shared" si="33"/>
        <v>0</v>
      </c>
      <c r="J223" s="15">
        <f t="shared" si="33"/>
        <v>0</v>
      </c>
    </row>
    <row r="224" spans="2:10" ht="51" hidden="1">
      <c r="B224" s="21" t="s">
        <v>318</v>
      </c>
      <c r="C224" s="14" t="s">
        <v>70</v>
      </c>
      <c r="D224" s="14" t="s">
        <v>222</v>
      </c>
      <c r="E224" s="14" t="s">
        <v>278</v>
      </c>
      <c r="F224" s="14" t="s">
        <v>317</v>
      </c>
      <c r="G224" s="14" t="s">
        <v>133</v>
      </c>
      <c r="H224" s="15">
        <v>0</v>
      </c>
      <c r="I224" s="15">
        <v>0</v>
      </c>
      <c r="J224" s="15">
        <v>0</v>
      </c>
    </row>
    <row r="225" spans="2:10" ht="89.25">
      <c r="B225" s="10" t="s">
        <v>319</v>
      </c>
      <c r="C225" s="11" t="s">
        <v>70</v>
      </c>
      <c r="D225" s="11" t="s">
        <v>222</v>
      </c>
      <c r="E225" s="11" t="s">
        <v>278</v>
      </c>
      <c r="F225" s="11" t="s">
        <v>320</v>
      </c>
      <c r="G225" s="11"/>
      <c r="H225" s="12">
        <f aca="true" t="shared" si="34" ref="H225:J226">H226</f>
        <v>0</v>
      </c>
      <c r="I225" s="12">
        <f t="shared" si="34"/>
        <v>67142.36</v>
      </c>
      <c r="J225" s="12">
        <f t="shared" si="34"/>
        <v>67142.36</v>
      </c>
    </row>
    <row r="226" spans="2:10" ht="25.5">
      <c r="B226" s="17" t="s">
        <v>158</v>
      </c>
      <c r="C226" s="14" t="s">
        <v>70</v>
      </c>
      <c r="D226" s="14" t="s">
        <v>222</v>
      </c>
      <c r="E226" s="14" t="s">
        <v>278</v>
      </c>
      <c r="F226" s="14" t="s">
        <v>320</v>
      </c>
      <c r="G226" s="14" t="s">
        <v>159</v>
      </c>
      <c r="H226" s="15">
        <f t="shared" si="34"/>
        <v>0</v>
      </c>
      <c r="I226" s="15">
        <f t="shared" si="34"/>
        <v>67142.36</v>
      </c>
      <c r="J226" s="15">
        <f t="shared" si="34"/>
        <v>67142.36</v>
      </c>
    </row>
    <row r="227" spans="2:10" ht="25.5">
      <c r="B227" s="17" t="s">
        <v>160</v>
      </c>
      <c r="C227" s="14" t="s">
        <v>70</v>
      </c>
      <c r="D227" s="14" t="s">
        <v>222</v>
      </c>
      <c r="E227" s="14" t="s">
        <v>278</v>
      </c>
      <c r="F227" s="14" t="s">
        <v>320</v>
      </c>
      <c r="G227" s="14" t="s">
        <v>161</v>
      </c>
      <c r="H227" s="15"/>
      <c r="I227" s="15">
        <v>67142.36</v>
      </c>
      <c r="J227" s="15">
        <v>67142.36</v>
      </c>
    </row>
    <row r="228" spans="2:10" ht="12.75">
      <c r="B228" s="10" t="s">
        <v>316</v>
      </c>
      <c r="C228" s="11" t="s">
        <v>70</v>
      </c>
      <c r="D228" s="11" t="s">
        <v>222</v>
      </c>
      <c r="E228" s="11" t="s">
        <v>278</v>
      </c>
      <c r="F228" s="11" t="s">
        <v>317</v>
      </c>
      <c r="G228" s="11"/>
      <c r="H228" s="12">
        <f aca="true" t="shared" si="35" ref="H228:J229">H229</f>
        <v>0</v>
      </c>
      <c r="I228" s="12">
        <f t="shared" si="35"/>
        <v>499800</v>
      </c>
      <c r="J228" s="12">
        <f t="shared" si="35"/>
        <v>600000</v>
      </c>
    </row>
    <row r="229" spans="2:10" ht="12.75">
      <c r="B229" s="21" t="s">
        <v>162</v>
      </c>
      <c r="C229" s="14" t="s">
        <v>70</v>
      </c>
      <c r="D229" s="14" t="s">
        <v>222</v>
      </c>
      <c r="E229" s="14" t="s">
        <v>278</v>
      </c>
      <c r="F229" s="14" t="s">
        <v>317</v>
      </c>
      <c r="G229" s="14" t="s">
        <v>163</v>
      </c>
      <c r="H229" s="15">
        <f t="shared" si="35"/>
        <v>0</v>
      </c>
      <c r="I229" s="15">
        <f t="shared" si="35"/>
        <v>499800</v>
      </c>
      <c r="J229" s="15">
        <f t="shared" si="35"/>
        <v>600000</v>
      </c>
    </row>
    <row r="230" spans="2:10" ht="51">
      <c r="B230" s="21" t="s">
        <v>318</v>
      </c>
      <c r="C230" s="14" t="s">
        <v>70</v>
      </c>
      <c r="D230" s="14" t="s">
        <v>222</v>
      </c>
      <c r="E230" s="14" t="s">
        <v>278</v>
      </c>
      <c r="F230" s="14" t="s">
        <v>317</v>
      </c>
      <c r="G230" s="14" t="s">
        <v>133</v>
      </c>
      <c r="H230" s="15"/>
      <c r="I230" s="15">
        <v>499800</v>
      </c>
      <c r="J230" s="15">
        <v>600000</v>
      </c>
    </row>
    <row r="231" spans="2:10" ht="12.75">
      <c r="B231" s="10" t="s">
        <v>321</v>
      </c>
      <c r="C231" s="11" t="s">
        <v>70</v>
      </c>
      <c r="D231" s="11" t="s">
        <v>222</v>
      </c>
      <c r="E231" s="11" t="s">
        <v>322</v>
      </c>
      <c r="F231" s="11"/>
      <c r="G231" s="11"/>
      <c r="H231" s="12">
        <f>H232</f>
        <v>0</v>
      </c>
      <c r="I231" s="12">
        <f aca="true" t="shared" si="36" ref="I231:J233">I232</f>
        <v>5421900</v>
      </c>
      <c r="J231" s="12">
        <f t="shared" si="36"/>
        <v>6649500</v>
      </c>
    </row>
    <row r="232" spans="2:10" ht="63.75">
      <c r="B232" s="10" t="s">
        <v>323</v>
      </c>
      <c r="C232" s="11" t="s">
        <v>70</v>
      </c>
      <c r="D232" s="11" t="s">
        <v>222</v>
      </c>
      <c r="E232" s="11" t="s">
        <v>322</v>
      </c>
      <c r="F232" s="11" t="s">
        <v>324</v>
      </c>
      <c r="G232" s="11"/>
      <c r="H232" s="12">
        <f>H233</f>
        <v>0</v>
      </c>
      <c r="I232" s="12">
        <f t="shared" si="36"/>
        <v>5421900</v>
      </c>
      <c r="J232" s="12">
        <f t="shared" si="36"/>
        <v>6649500</v>
      </c>
    </row>
    <row r="233" spans="2:10" ht="12.75">
      <c r="B233" s="21" t="s">
        <v>162</v>
      </c>
      <c r="C233" s="14" t="s">
        <v>70</v>
      </c>
      <c r="D233" s="14" t="s">
        <v>222</v>
      </c>
      <c r="E233" s="14" t="s">
        <v>322</v>
      </c>
      <c r="F233" s="14" t="s">
        <v>324</v>
      </c>
      <c r="G233" s="14" t="s">
        <v>163</v>
      </c>
      <c r="H233" s="15">
        <f>H234</f>
        <v>0</v>
      </c>
      <c r="I233" s="15">
        <f t="shared" si="36"/>
        <v>5421900</v>
      </c>
      <c r="J233" s="15">
        <f t="shared" si="36"/>
        <v>6649500</v>
      </c>
    </row>
    <row r="234" spans="2:10" ht="51">
      <c r="B234" s="21" t="s">
        <v>318</v>
      </c>
      <c r="C234" s="14" t="s">
        <v>70</v>
      </c>
      <c r="D234" s="14" t="s">
        <v>222</v>
      </c>
      <c r="E234" s="14" t="s">
        <v>322</v>
      </c>
      <c r="F234" s="14" t="s">
        <v>324</v>
      </c>
      <c r="G234" s="14" t="s">
        <v>133</v>
      </c>
      <c r="H234" s="15"/>
      <c r="I234" s="15">
        <v>5421900</v>
      </c>
      <c r="J234" s="15">
        <v>6649500</v>
      </c>
    </row>
    <row r="235" spans="2:10" ht="12.75">
      <c r="B235" s="10" t="s">
        <v>325</v>
      </c>
      <c r="C235" s="11" t="s">
        <v>70</v>
      </c>
      <c r="D235" s="11" t="s">
        <v>222</v>
      </c>
      <c r="E235" s="11" t="s">
        <v>198</v>
      </c>
      <c r="F235" s="11"/>
      <c r="G235" s="11"/>
      <c r="H235" s="12">
        <f>H236+H239</f>
        <v>2200635.17</v>
      </c>
      <c r="I235" s="12">
        <f>I236+I239</f>
        <v>13077000</v>
      </c>
      <c r="J235" s="12">
        <f>J236+J239</f>
        <v>13770000</v>
      </c>
    </row>
    <row r="236" spans="2:10" ht="38.25">
      <c r="B236" s="10" t="s">
        <v>326</v>
      </c>
      <c r="C236" s="11" t="s">
        <v>70</v>
      </c>
      <c r="D236" s="11" t="s">
        <v>222</v>
      </c>
      <c r="E236" s="11" t="s">
        <v>198</v>
      </c>
      <c r="F236" s="11" t="s">
        <v>327</v>
      </c>
      <c r="G236" s="11"/>
      <c r="H236" s="12">
        <f aca="true" t="shared" si="37" ref="H236:J237">H237</f>
        <v>1510142.23</v>
      </c>
      <c r="I236" s="12">
        <f t="shared" si="37"/>
        <v>3143100</v>
      </c>
      <c r="J236" s="12">
        <f t="shared" si="37"/>
        <v>3309700</v>
      </c>
    </row>
    <row r="237" spans="2:10" ht="25.5">
      <c r="B237" s="17" t="s">
        <v>158</v>
      </c>
      <c r="C237" s="14" t="s">
        <v>70</v>
      </c>
      <c r="D237" s="14" t="s">
        <v>222</v>
      </c>
      <c r="E237" s="14" t="s">
        <v>198</v>
      </c>
      <c r="F237" s="14" t="s">
        <v>327</v>
      </c>
      <c r="G237" s="14" t="s">
        <v>159</v>
      </c>
      <c r="H237" s="15">
        <f t="shared" si="37"/>
        <v>1510142.23</v>
      </c>
      <c r="I237" s="15">
        <f t="shared" si="37"/>
        <v>3143100</v>
      </c>
      <c r="J237" s="15">
        <f t="shared" si="37"/>
        <v>3309700</v>
      </c>
    </row>
    <row r="238" spans="2:10" ht="25.5">
      <c r="B238" s="17" t="s">
        <v>160</v>
      </c>
      <c r="C238" s="14" t="s">
        <v>70</v>
      </c>
      <c r="D238" s="14" t="s">
        <v>222</v>
      </c>
      <c r="E238" s="14" t="s">
        <v>198</v>
      </c>
      <c r="F238" s="14" t="s">
        <v>327</v>
      </c>
      <c r="G238" s="14" t="s">
        <v>161</v>
      </c>
      <c r="H238" s="15">
        <v>1510142.23</v>
      </c>
      <c r="I238" s="15">
        <v>3143100</v>
      </c>
      <c r="J238" s="15">
        <v>3309700</v>
      </c>
    </row>
    <row r="239" spans="2:10" ht="191.25">
      <c r="B239" s="32" t="s">
        <v>328</v>
      </c>
      <c r="C239" s="33" t="s">
        <v>70</v>
      </c>
      <c r="D239" s="33" t="s">
        <v>222</v>
      </c>
      <c r="E239" s="33" t="s">
        <v>198</v>
      </c>
      <c r="F239" s="33" t="s">
        <v>329</v>
      </c>
      <c r="G239" s="33"/>
      <c r="H239" s="12">
        <f>H242+H240</f>
        <v>690492.94</v>
      </c>
      <c r="I239" s="12">
        <f>I242</f>
        <v>9933900</v>
      </c>
      <c r="J239" s="12">
        <f>J242</f>
        <v>10460300</v>
      </c>
    </row>
    <row r="240" spans="2:10" ht="25.5" hidden="1">
      <c r="B240" s="17" t="s">
        <v>158</v>
      </c>
      <c r="C240" s="35" t="s">
        <v>70</v>
      </c>
      <c r="D240" s="35" t="s">
        <v>222</v>
      </c>
      <c r="E240" s="35" t="s">
        <v>198</v>
      </c>
      <c r="F240" s="35" t="s">
        <v>329</v>
      </c>
      <c r="G240" s="35" t="s">
        <v>159</v>
      </c>
      <c r="H240" s="15"/>
      <c r="I240" s="15"/>
      <c r="J240" s="15"/>
    </row>
    <row r="241" spans="2:10" ht="25.5" hidden="1">
      <c r="B241" s="17" t="s">
        <v>160</v>
      </c>
      <c r="C241" s="35" t="s">
        <v>70</v>
      </c>
      <c r="D241" s="35" t="s">
        <v>222</v>
      </c>
      <c r="E241" s="35" t="s">
        <v>198</v>
      </c>
      <c r="F241" s="35" t="s">
        <v>329</v>
      </c>
      <c r="G241" s="35" t="s">
        <v>161</v>
      </c>
      <c r="H241" s="15"/>
      <c r="I241" s="15"/>
      <c r="J241" s="15"/>
    </row>
    <row r="242" spans="2:10" ht="12.75">
      <c r="B242" s="37" t="s">
        <v>269</v>
      </c>
      <c r="C242" s="35" t="s">
        <v>70</v>
      </c>
      <c r="D242" s="35" t="s">
        <v>222</v>
      </c>
      <c r="E242" s="35" t="s">
        <v>198</v>
      </c>
      <c r="F242" s="35" t="s">
        <v>329</v>
      </c>
      <c r="G242" s="35" t="s">
        <v>263</v>
      </c>
      <c r="H242" s="15">
        <f>H243</f>
        <v>690492.94</v>
      </c>
      <c r="I242" s="15">
        <f>I243</f>
        <v>9933900</v>
      </c>
      <c r="J242" s="15">
        <f>J243</f>
        <v>10460300</v>
      </c>
    </row>
    <row r="243" spans="2:10" ht="12.75">
      <c r="B243" s="37" t="s">
        <v>135</v>
      </c>
      <c r="C243" s="35" t="s">
        <v>70</v>
      </c>
      <c r="D243" s="35" t="s">
        <v>222</v>
      </c>
      <c r="E243" s="35" t="s">
        <v>198</v>
      </c>
      <c r="F243" s="35" t="s">
        <v>329</v>
      </c>
      <c r="G243" s="35" t="s">
        <v>290</v>
      </c>
      <c r="H243" s="15">
        <v>690492.94</v>
      </c>
      <c r="I243" s="15">
        <v>9933900</v>
      </c>
      <c r="J243" s="15">
        <v>10460300</v>
      </c>
    </row>
    <row r="244" spans="2:10" ht="15" customHeight="1">
      <c r="B244" s="10" t="s">
        <v>241</v>
      </c>
      <c r="C244" s="11" t="s">
        <v>70</v>
      </c>
      <c r="D244" s="11" t="s">
        <v>222</v>
      </c>
      <c r="E244" s="11" t="s">
        <v>242</v>
      </c>
      <c r="F244" s="11"/>
      <c r="G244" s="11"/>
      <c r="H244" s="12">
        <f>H245+H254+H250</f>
        <v>0</v>
      </c>
      <c r="I244" s="12">
        <f>I245+I254+I250</f>
        <v>166308</v>
      </c>
      <c r="J244" s="12">
        <f>J245+J254+J250</f>
        <v>166308</v>
      </c>
    </row>
    <row r="245" spans="2:10" ht="55.5" customHeight="1">
      <c r="B245" s="10" t="s">
        <v>330</v>
      </c>
      <c r="C245" s="11" t="s">
        <v>70</v>
      </c>
      <c r="D245" s="11" t="s">
        <v>222</v>
      </c>
      <c r="E245" s="11" t="s">
        <v>242</v>
      </c>
      <c r="F245" s="11" t="s">
        <v>331</v>
      </c>
      <c r="G245" s="11"/>
      <c r="H245" s="12">
        <f>H246+H248</f>
        <v>0</v>
      </c>
      <c r="I245" s="12">
        <f>I246+I248</f>
        <v>156308</v>
      </c>
      <c r="J245" s="12">
        <f>J246+J248</f>
        <v>156308</v>
      </c>
    </row>
    <row r="246" spans="2:10" ht="63.75">
      <c r="B246" s="16" t="s">
        <v>155</v>
      </c>
      <c r="C246" s="14" t="s">
        <v>332</v>
      </c>
      <c r="D246" s="14" t="s">
        <v>222</v>
      </c>
      <c r="E246" s="14" t="s">
        <v>242</v>
      </c>
      <c r="F246" s="14" t="s">
        <v>331</v>
      </c>
      <c r="G246" s="14" t="s">
        <v>132</v>
      </c>
      <c r="H246" s="15">
        <f>H247</f>
        <v>0</v>
      </c>
      <c r="I246" s="15">
        <f>I247</f>
        <v>116210</v>
      </c>
      <c r="J246" s="15">
        <f>J247</f>
        <v>116210</v>
      </c>
    </row>
    <row r="247" spans="2:10" ht="25.5">
      <c r="B247" s="17" t="s">
        <v>156</v>
      </c>
      <c r="C247" s="14" t="s">
        <v>70</v>
      </c>
      <c r="D247" s="14" t="s">
        <v>222</v>
      </c>
      <c r="E247" s="14" t="s">
        <v>242</v>
      </c>
      <c r="F247" s="14" t="s">
        <v>331</v>
      </c>
      <c r="G247" s="14" t="s">
        <v>157</v>
      </c>
      <c r="H247" s="15"/>
      <c r="I247" s="15">
        <f>89255+26955</f>
        <v>116210</v>
      </c>
      <c r="J247" s="15">
        <f>89255+26955</f>
        <v>116210</v>
      </c>
    </row>
    <row r="248" spans="2:10" ht="25.5">
      <c r="B248" s="34" t="s">
        <v>158</v>
      </c>
      <c r="C248" s="14" t="s">
        <v>332</v>
      </c>
      <c r="D248" s="14" t="s">
        <v>222</v>
      </c>
      <c r="E248" s="14" t="s">
        <v>242</v>
      </c>
      <c r="F248" s="14" t="s">
        <v>331</v>
      </c>
      <c r="G248" s="14" t="s">
        <v>159</v>
      </c>
      <c r="H248" s="15">
        <f>H249</f>
        <v>0</v>
      </c>
      <c r="I248" s="15">
        <f>I249</f>
        <v>40098</v>
      </c>
      <c r="J248" s="15">
        <f>J249</f>
        <v>40098</v>
      </c>
    </row>
    <row r="249" spans="2:10" ht="25.5">
      <c r="B249" s="34" t="s">
        <v>160</v>
      </c>
      <c r="C249" s="14" t="s">
        <v>70</v>
      </c>
      <c r="D249" s="14" t="s">
        <v>222</v>
      </c>
      <c r="E249" s="14" t="s">
        <v>242</v>
      </c>
      <c r="F249" s="14" t="s">
        <v>331</v>
      </c>
      <c r="G249" s="14" t="s">
        <v>161</v>
      </c>
      <c r="H249" s="15"/>
      <c r="I249" s="15">
        <v>40098</v>
      </c>
      <c r="J249" s="15">
        <v>40098</v>
      </c>
    </row>
    <row r="250" spans="2:10" ht="25.5" hidden="1">
      <c r="B250" s="28" t="s">
        <v>243</v>
      </c>
      <c r="C250" s="11" t="s">
        <v>70</v>
      </c>
      <c r="D250" s="11" t="s">
        <v>222</v>
      </c>
      <c r="E250" s="11" t="s">
        <v>242</v>
      </c>
      <c r="F250" s="11" t="s">
        <v>333</v>
      </c>
      <c r="G250" s="11"/>
      <c r="H250" s="12"/>
      <c r="I250" s="12"/>
      <c r="J250" s="12"/>
    </row>
    <row r="251" spans="2:10" ht="25.5" hidden="1">
      <c r="B251" s="17" t="s">
        <v>158</v>
      </c>
      <c r="C251" s="14" t="s">
        <v>70</v>
      </c>
      <c r="D251" s="14" t="s">
        <v>222</v>
      </c>
      <c r="E251" s="14" t="s">
        <v>242</v>
      </c>
      <c r="F251" s="14" t="s">
        <v>333</v>
      </c>
      <c r="G251" s="14" t="s">
        <v>159</v>
      </c>
      <c r="H251" s="12"/>
      <c r="I251" s="12"/>
      <c r="J251" s="12"/>
    </row>
    <row r="252" spans="2:10" ht="25.5" hidden="1">
      <c r="B252" s="17" t="s">
        <v>160</v>
      </c>
      <c r="C252" s="14" t="s">
        <v>70</v>
      </c>
      <c r="D252" s="14" t="s">
        <v>222</v>
      </c>
      <c r="E252" s="14" t="s">
        <v>242</v>
      </c>
      <c r="F252" s="14" t="s">
        <v>333</v>
      </c>
      <c r="G252" s="14" t="s">
        <v>161</v>
      </c>
      <c r="H252" s="12"/>
      <c r="I252" s="12"/>
      <c r="J252" s="12"/>
    </row>
    <row r="253" spans="2:10" ht="12.75" hidden="1">
      <c r="B253" s="17"/>
      <c r="C253" s="14"/>
      <c r="D253" s="14"/>
      <c r="E253" s="14"/>
      <c r="F253" s="14"/>
      <c r="G253" s="14"/>
      <c r="H253" s="12"/>
      <c r="I253" s="12"/>
      <c r="J253" s="12"/>
    </row>
    <row r="254" spans="2:10" ht="21.75" customHeight="1">
      <c r="B254" s="28" t="s">
        <v>334</v>
      </c>
      <c r="C254" s="11" t="s">
        <v>70</v>
      </c>
      <c r="D254" s="11" t="s">
        <v>222</v>
      </c>
      <c r="E254" s="11" t="s">
        <v>242</v>
      </c>
      <c r="F254" s="11" t="s">
        <v>335</v>
      </c>
      <c r="G254" s="11"/>
      <c r="H254" s="12">
        <f aca="true" t="shared" si="38" ref="H254:J255">H255</f>
        <v>0</v>
      </c>
      <c r="I254" s="12">
        <f t="shared" si="38"/>
        <v>10000</v>
      </c>
      <c r="J254" s="12">
        <f t="shared" si="38"/>
        <v>10000</v>
      </c>
    </row>
    <row r="255" spans="2:10" ht="12.75">
      <c r="B255" s="21" t="s">
        <v>162</v>
      </c>
      <c r="C255" s="14" t="s">
        <v>70</v>
      </c>
      <c r="D255" s="14" t="s">
        <v>222</v>
      </c>
      <c r="E255" s="14" t="s">
        <v>242</v>
      </c>
      <c r="F255" s="14" t="s">
        <v>335</v>
      </c>
      <c r="G255" s="14" t="s">
        <v>163</v>
      </c>
      <c r="H255" s="15">
        <f t="shared" si="38"/>
        <v>0</v>
      </c>
      <c r="I255" s="15">
        <f t="shared" si="38"/>
        <v>10000</v>
      </c>
      <c r="J255" s="15">
        <f t="shared" si="38"/>
        <v>10000</v>
      </c>
    </row>
    <row r="256" spans="2:10" ht="51">
      <c r="B256" s="21" t="s">
        <v>318</v>
      </c>
      <c r="C256" s="14" t="s">
        <v>70</v>
      </c>
      <c r="D256" s="14" t="s">
        <v>222</v>
      </c>
      <c r="E256" s="14" t="s">
        <v>242</v>
      </c>
      <c r="F256" s="14" t="s">
        <v>335</v>
      </c>
      <c r="G256" s="14" t="s">
        <v>133</v>
      </c>
      <c r="H256" s="15"/>
      <c r="I256" s="15">
        <v>10000</v>
      </c>
      <c r="J256" s="15">
        <v>10000</v>
      </c>
    </row>
    <row r="257" spans="2:10" ht="12.75">
      <c r="B257" s="10" t="s">
        <v>336</v>
      </c>
      <c r="C257" s="11" t="s">
        <v>70</v>
      </c>
      <c r="D257" s="11" t="s">
        <v>278</v>
      </c>
      <c r="E257" s="11"/>
      <c r="F257" s="11"/>
      <c r="G257" s="11"/>
      <c r="H257" s="12">
        <f>H258+H270</f>
        <v>840000</v>
      </c>
      <c r="I257" s="12">
        <f>I258+I270</f>
        <v>439000</v>
      </c>
      <c r="J257" s="12">
        <f>J258+J270</f>
        <v>439000</v>
      </c>
    </row>
    <row r="258" spans="2:10" ht="12.75">
      <c r="B258" s="10" t="s">
        <v>337</v>
      </c>
      <c r="C258" s="11" t="s">
        <v>70</v>
      </c>
      <c r="D258" s="11" t="s">
        <v>278</v>
      </c>
      <c r="E258" s="11" t="s">
        <v>150</v>
      </c>
      <c r="F258" s="11"/>
      <c r="G258" s="11"/>
      <c r="H258" s="12">
        <f>H265+H259+H262</f>
        <v>0</v>
      </c>
      <c r="I258" s="12">
        <f>I265+I259+I262</f>
        <v>146000</v>
      </c>
      <c r="J258" s="12">
        <f>J265+J259+J262</f>
        <v>146000</v>
      </c>
    </row>
    <row r="259" spans="2:10" ht="51">
      <c r="B259" s="32" t="s">
        <v>338</v>
      </c>
      <c r="C259" s="33" t="s">
        <v>70</v>
      </c>
      <c r="D259" s="33" t="s">
        <v>278</v>
      </c>
      <c r="E259" s="33" t="s">
        <v>150</v>
      </c>
      <c r="F259" s="33" t="s">
        <v>339</v>
      </c>
      <c r="G259" s="33"/>
      <c r="H259" s="12">
        <f>H260+H268</f>
        <v>0</v>
      </c>
      <c r="I259" s="12">
        <f>I260+I268</f>
        <v>84000</v>
      </c>
      <c r="J259" s="12">
        <f>J260+J268</f>
        <v>84000</v>
      </c>
    </row>
    <row r="260" spans="2:10" ht="25.5">
      <c r="B260" s="34" t="s">
        <v>158</v>
      </c>
      <c r="C260" s="35" t="s">
        <v>70</v>
      </c>
      <c r="D260" s="35" t="s">
        <v>278</v>
      </c>
      <c r="E260" s="35" t="s">
        <v>150</v>
      </c>
      <c r="F260" s="35" t="s">
        <v>339</v>
      </c>
      <c r="G260" s="35" t="s">
        <v>159</v>
      </c>
      <c r="H260" s="15">
        <f>H261</f>
        <v>0</v>
      </c>
      <c r="I260" s="15">
        <f>I261</f>
        <v>84000</v>
      </c>
      <c r="J260" s="15">
        <f>J261</f>
        <v>84000</v>
      </c>
    </row>
    <row r="261" spans="2:10" ht="25.5">
      <c r="B261" s="34" t="s">
        <v>160</v>
      </c>
      <c r="C261" s="35" t="s">
        <v>70</v>
      </c>
      <c r="D261" s="35" t="s">
        <v>278</v>
      </c>
      <c r="E261" s="35" t="s">
        <v>150</v>
      </c>
      <c r="F261" s="35" t="s">
        <v>339</v>
      </c>
      <c r="G261" s="35" t="s">
        <v>161</v>
      </c>
      <c r="H261" s="15"/>
      <c r="I261" s="15">
        <v>84000</v>
      </c>
      <c r="J261" s="15">
        <v>84000</v>
      </c>
    </row>
    <row r="262" spans="2:10" ht="38.25">
      <c r="B262" s="40" t="s">
        <v>340</v>
      </c>
      <c r="C262" s="33" t="s">
        <v>70</v>
      </c>
      <c r="D262" s="33" t="s">
        <v>278</v>
      </c>
      <c r="E262" s="33" t="s">
        <v>150</v>
      </c>
      <c r="F262" s="33" t="s">
        <v>341</v>
      </c>
      <c r="G262" s="33"/>
      <c r="H262" s="12">
        <f aca="true" t="shared" si="39" ref="H262:J263">H263</f>
        <v>0</v>
      </c>
      <c r="I262" s="12">
        <f t="shared" si="39"/>
        <v>52000</v>
      </c>
      <c r="J262" s="12">
        <f t="shared" si="39"/>
        <v>52000</v>
      </c>
    </row>
    <row r="263" spans="2:10" ht="25.5">
      <c r="B263" s="21" t="s">
        <v>172</v>
      </c>
      <c r="C263" s="35" t="s">
        <v>70</v>
      </c>
      <c r="D263" s="35" t="s">
        <v>278</v>
      </c>
      <c r="E263" s="35" t="s">
        <v>150</v>
      </c>
      <c r="F263" s="35" t="s">
        <v>341</v>
      </c>
      <c r="G263" s="35" t="s">
        <v>173</v>
      </c>
      <c r="H263" s="15">
        <f t="shared" si="39"/>
        <v>0</v>
      </c>
      <c r="I263" s="15">
        <f t="shared" si="39"/>
        <v>52000</v>
      </c>
      <c r="J263" s="15">
        <f t="shared" si="39"/>
        <v>52000</v>
      </c>
    </row>
    <row r="264" spans="2:10" ht="38.25">
      <c r="B264" s="21" t="s">
        <v>342</v>
      </c>
      <c r="C264" s="35" t="s">
        <v>70</v>
      </c>
      <c r="D264" s="35" t="s">
        <v>278</v>
      </c>
      <c r="E264" s="35" t="s">
        <v>150</v>
      </c>
      <c r="F264" s="35" t="s">
        <v>341</v>
      </c>
      <c r="G264" s="35" t="s">
        <v>343</v>
      </c>
      <c r="H264" s="15"/>
      <c r="I264" s="15">
        <v>52000</v>
      </c>
      <c r="J264" s="15">
        <v>52000</v>
      </c>
    </row>
    <row r="265" spans="2:10" ht="25.5">
      <c r="B265" s="10" t="s">
        <v>344</v>
      </c>
      <c r="C265" s="11" t="s">
        <v>70</v>
      </c>
      <c r="D265" s="11" t="s">
        <v>278</v>
      </c>
      <c r="E265" s="11" t="s">
        <v>150</v>
      </c>
      <c r="F265" s="11" t="s">
        <v>345</v>
      </c>
      <c r="G265" s="11"/>
      <c r="H265" s="12">
        <f aca="true" t="shared" si="40" ref="H265:J266">H266</f>
        <v>0</v>
      </c>
      <c r="I265" s="12">
        <f t="shared" si="40"/>
        <v>10000</v>
      </c>
      <c r="J265" s="12">
        <f t="shared" si="40"/>
        <v>10000</v>
      </c>
    </row>
    <row r="266" spans="2:10" ht="25.5">
      <c r="B266" s="17" t="s">
        <v>158</v>
      </c>
      <c r="C266" s="14" t="s">
        <v>70</v>
      </c>
      <c r="D266" s="14" t="s">
        <v>278</v>
      </c>
      <c r="E266" s="14" t="s">
        <v>150</v>
      </c>
      <c r="F266" s="14" t="s">
        <v>345</v>
      </c>
      <c r="G266" s="14" t="s">
        <v>159</v>
      </c>
      <c r="H266" s="15">
        <f t="shared" si="40"/>
        <v>0</v>
      </c>
      <c r="I266" s="15">
        <f t="shared" si="40"/>
        <v>10000</v>
      </c>
      <c r="J266" s="15">
        <f t="shared" si="40"/>
        <v>10000</v>
      </c>
    </row>
    <row r="267" spans="2:10" ht="25.5">
      <c r="B267" s="17" t="s">
        <v>160</v>
      </c>
      <c r="C267" s="14" t="s">
        <v>70</v>
      </c>
      <c r="D267" s="14" t="s">
        <v>278</v>
      </c>
      <c r="E267" s="14" t="s">
        <v>150</v>
      </c>
      <c r="F267" s="14" t="s">
        <v>345</v>
      </c>
      <c r="G267" s="14" t="s">
        <v>161</v>
      </c>
      <c r="H267" s="15"/>
      <c r="I267" s="15">
        <v>10000</v>
      </c>
      <c r="J267" s="15">
        <v>10000</v>
      </c>
    </row>
    <row r="268" spans="2:10" ht="25.5" hidden="1">
      <c r="B268" s="21" t="s">
        <v>172</v>
      </c>
      <c r="C268" s="35" t="s">
        <v>70</v>
      </c>
      <c r="D268" s="35" t="s">
        <v>278</v>
      </c>
      <c r="E268" s="35" t="s">
        <v>150</v>
      </c>
      <c r="F268" s="35" t="s">
        <v>339</v>
      </c>
      <c r="G268" s="35" t="s">
        <v>173</v>
      </c>
      <c r="H268" s="15"/>
      <c r="I268" s="15"/>
      <c r="J268" s="15"/>
    </row>
    <row r="269" spans="2:10" ht="25.5" hidden="1">
      <c r="B269" s="34" t="s">
        <v>346</v>
      </c>
      <c r="C269" s="35" t="s">
        <v>70</v>
      </c>
      <c r="D269" s="35" t="s">
        <v>278</v>
      </c>
      <c r="E269" s="35" t="s">
        <v>150</v>
      </c>
      <c r="F269" s="35" t="s">
        <v>339</v>
      </c>
      <c r="G269" s="35" t="s">
        <v>343</v>
      </c>
      <c r="H269" s="15"/>
      <c r="I269" s="15"/>
      <c r="J269" s="15"/>
    </row>
    <row r="270" spans="2:10" ht="12.75">
      <c r="B270" s="10" t="s">
        <v>347</v>
      </c>
      <c r="C270" s="11" t="s">
        <v>70</v>
      </c>
      <c r="D270" s="11" t="s">
        <v>278</v>
      </c>
      <c r="E270" s="11" t="s">
        <v>184</v>
      </c>
      <c r="F270" s="11"/>
      <c r="G270" s="11"/>
      <c r="H270" s="12">
        <f>H271+H285+H282+H276+H279</f>
        <v>840000</v>
      </c>
      <c r="I270" s="12">
        <f>I271+I285+I282+I276+I279</f>
        <v>293000</v>
      </c>
      <c r="J270" s="12">
        <f>J271+J285+J282+J276+J279</f>
        <v>293000</v>
      </c>
    </row>
    <row r="271" spans="2:10" ht="72" customHeight="1">
      <c r="B271" s="10" t="s">
        <v>348</v>
      </c>
      <c r="C271" s="11" t="s">
        <v>70</v>
      </c>
      <c r="D271" s="11" t="s">
        <v>278</v>
      </c>
      <c r="E271" s="11" t="s">
        <v>184</v>
      </c>
      <c r="F271" s="11" t="s">
        <v>349</v>
      </c>
      <c r="G271" s="11"/>
      <c r="H271" s="12">
        <f>H274+H272</f>
        <v>0</v>
      </c>
      <c r="I271" s="12">
        <f>I274+I272</f>
        <v>140000</v>
      </c>
      <c r="J271" s="12">
        <f>J274+J272</f>
        <v>140000</v>
      </c>
    </row>
    <row r="272" spans="2:10" ht="25.5">
      <c r="B272" s="34" t="s">
        <v>158</v>
      </c>
      <c r="C272" s="35" t="s">
        <v>70</v>
      </c>
      <c r="D272" s="35" t="s">
        <v>278</v>
      </c>
      <c r="E272" s="35" t="s">
        <v>184</v>
      </c>
      <c r="F272" s="14" t="s">
        <v>349</v>
      </c>
      <c r="G272" s="35" t="s">
        <v>159</v>
      </c>
      <c r="H272" s="15">
        <f>H273</f>
        <v>0</v>
      </c>
      <c r="I272" s="15">
        <f>I273</f>
        <v>20000</v>
      </c>
      <c r="J272" s="15">
        <f>J273</f>
        <v>20000</v>
      </c>
    </row>
    <row r="273" spans="2:10" ht="25.5">
      <c r="B273" s="34" t="s">
        <v>160</v>
      </c>
      <c r="C273" s="35" t="s">
        <v>70</v>
      </c>
      <c r="D273" s="35" t="s">
        <v>278</v>
      </c>
      <c r="E273" s="35" t="s">
        <v>184</v>
      </c>
      <c r="F273" s="14" t="s">
        <v>349</v>
      </c>
      <c r="G273" s="35" t="s">
        <v>161</v>
      </c>
      <c r="H273" s="15"/>
      <c r="I273" s="15">
        <v>20000</v>
      </c>
      <c r="J273" s="15">
        <v>20000</v>
      </c>
    </row>
    <row r="274" spans="2:10" ht="12.75">
      <c r="B274" s="37" t="s">
        <v>269</v>
      </c>
      <c r="C274" s="35" t="s">
        <v>70</v>
      </c>
      <c r="D274" s="35" t="s">
        <v>278</v>
      </c>
      <c r="E274" s="35" t="s">
        <v>184</v>
      </c>
      <c r="F274" s="14" t="s">
        <v>349</v>
      </c>
      <c r="G274" s="35" t="s">
        <v>263</v>
      </c>
      <c r="H274" s="15">
        <f>H275</f>
        <v>0</v>
      </c>
      <c r="I274" s="15">
        <f>I275</f>
        <v>120000</v>
      </c>
      <c r="J274" s="15">
        <f>J275</f>
        <v>120000</v>
      </c>
    </row>
    <row r="275" spans="2:10" ht="12.75">
      <c r="B275" s="37" t="s">
        <v>135</v>
      </c>
      <c r="C275" s="35" t="s">
        <v>70</v>
      </c>
      <c r="D275" s="35" t="s">
        <v>278</v>
      </c>
      <c r="E275" s="35" t="s">
        <v>184</v>
      </c>
      <c r="F275" s="14" t="s">
        <v>349</v>
      </c>
      <c r="G275" s="35" t="s">
        <v>290</v>
      </c>
      <c r="H275" s="15"/>
      <c r="I275" s="15">
        <v>120000</v>
      </c>
      <c r="J275" s="15">
        <v>120000</v>
      </c>
    </row>
    <row r="276" spans="2:10" ht="12.75" hidden="1">
      <c r="B276" s="32" t="s">
        <v>350</v>
      </c>
      <c r="C276" s="33" t="s">
        <v>70</v>
      </c>
      <c r="D276" s="33" t="s">
        <v>278</v>
      </c>
      <c r="E276" s="33" t="s">
        <v>184</v>
      </c>
      <c r="F276" s="33" t="s">
        <v>351</v>
      </c>
      <c r="G276" s="33"/>
      <c r="H276" s="12"/>
      <c r="I276" s="12"/>
      <c r="J276" s="12"/>
    </row>
    <row r="277" spans="2:10" ht="25.5" hidden="1">
      <c r="B277" s="34" t="s">
        <v>158</v>
      </c>
      <c r="C277" s="35" t="s">
        <v>70</v>
      </c>
      <c r="D277" s="35" t="s">
        <v>278</v>
      </c>
      <c r="E277" s="35" t="s">
        <v>184</v>
      </c>
      <c r="F277" s="14" t="s">
        <v>349</v>
      </c>
      <c r="G277" s="35" t="s">
        <v>159</v>
      </c>
      <c r="H277" s="12"/>
      <c r="I277" s="12"/>
      <c r="J277" s="12"/>
    </row>
    <row r="278" spans="2:10" ht="25.5" hidden="1">
      <c r="B278" s="34" t="s">
        <v>160</v>
      </c>
      <c r="C278" s="35" t="s">
        <v>70</v>
      </c>
      <c r="D278" s="35" t="s">
        <v>278</v>
      </c>
      <c r="E278" s="35" t="s">
        <v>184</v>
      </c>
      <c r="F278" s="14" t="s">
        <v>349</v>
      </c>
      <c r="G278" s="35" t="s">
        <v>161</v>
      </c>
      <c r="H278" s="12"/>
      <c r="I278" s="12"/>
      <c r="J278" s="12"/>
    </row>
    <row r="279" spans="2:10" ht="38.25" hidden="1">
      <c r="B279" s="41" t="s">
        <v>352</v>
      </c>
      <c r="C279" s="11" t="s">
        <v>70</v>
      </c>
      <c r="D279" s="11" t="s">
        <v>278</v>
      </c>
      <c r="E279" s="11" t="s">
        <v>184</v>
      </c>
      <c r="F279" s="11" t="s">
        <v>353</v>
      </c>
      <c r="G279" s="11"/>
      <c r="H279" s="12">
        <f aca="true" t="shared" si="41" ref="H279:J280">H280</f>
        <v>0</v>
      </c>
      <c r="I279" s="12">
        <f t="shared" si="41"/>
        <v>0</v>
      </c>
      <c r="J279" s="12">
        <f t="shared" si="41"/>
        <v>0</v>
      </c>
    </row>
    <row r="280" spans="2:10" ht="25.5" hidden="1">
      <c r="B280" s="42" t="s">
        <v>354</v>
      </c>
      <c r="C280" s="14" t="s">
        <v>70</v>
      </c>
      <c r="D280" s="14" t="s">
        <v>278</v>
      </c>
      <c r="E280" s="14" t="s">
        <v>184</v>
      </c>
      <c r="F280" s="14" t="s">
        <v>353</v>
      </c>
      <c r="G280" s="14" t="s">
        <v>355</v>
      </c>
      <c r="H280" s="15">
        <f t="shared" si="41"/>
        <v>0</v>
      </c>
      <c r="I280" s="15">
        <f t="shared" si="41"/>
        <v>0</v>
      </c>
      <c r="J280" s="15">
        <f t="shared" si="41"/>
        <v>0</v>
      </c>
    </row>
    <row r="281" spans="2:10" ht="12.75" hidden="1">
      <c r="B281" s="42" t="s">
        <v>356</v>
      </c>
      <c r="C281" s="14" t="s">
        <v>70</v>
      </c>
      <c r="D281" s="14" t="s">
        <v>278</v>
      </c>
      <c r="E281" s="14" t="s">
        <v>184</v>
      </c>
      <c r="F281" s="14" t="s">
        <v>353</v>
      </c>
      <c r="G281" s="14" t="s">
        <v>357</v>
      </c>
      <c r="H281" s="15"/>
      <c r="I281" s="15"/>
      <c r="J281" s="15"/>
    </row>
    <row r="282" spans="2:10" ht="12.75" hidden="1">
      <c r="B282" s="32" t="s">
        <v>350</v>
      </c>
      <c r="C282" s="33" t="s">
        <v>70</v>
      </c>
      <c r="D282" s="33" t="s">
        <v>278</v>
      </c>
      <c r="E282" s="33" t="s">
        <v>184</v>
      </c>
      <c r="F282" s="33" t="s">
        <v>358</v>
      </c>
      <c r="G282" s="33"/>
      <c r="H282" s="15"/>
      <c r="I282" s="15"/>
      <c r="J282" s="15"/>
    </row>
    <row r="283" spans="2:10" ht="25.5" hidden="1">
      <c r="B283" s="34" t="s">
        <v>158</v>
      </c>
      <c r="C283" s="35" t="s">
        <v>70</v>
      </c>
      <c r="D283" s="35" t="s">
        <v>278</v>
      </c>
      <c r="E283" s="35" t="s">
        <v>184</v>
      </c>
      <c r="F283" s="35" t="s">
        <v>358</v>
      </c>
      <c r="G283" s="35" t="s">
        <v>159</v>
      </c>
      <c r="H283" s="15"/>
      <c r="I283" s="15"/>
      <c r="J283" s="15"/>
    </row>
    <row r="284" spans="2:10" ht="25.5" hidden="1">
      <c r="B284" s="34" t="s">
        <v>160</v>
      </c>
      <c r="C284" s="35" t="s">
        <v>70</v>
      </c>
      <c r="D284" s="35" t="s">
        <v>278</v>
      </c>
      <c r="E284" s="35" t="s">
        <v>184</v>
      </c>
      <c r="F284" s="35" t="s">
        <v>358</v>
      </c>
      <c r="G284" s="35" t="s">
        <v>161</v>
      </c>
      <c r="H284" s="15"/>
      <c r="I284" s="15"/>
      <c r="J284" s="15"/>
    </row>
    <row r="285" spans="2:10" ht="30" customHeight="1">
      <c r="B285" s="10" t="s">
        <v>359</v>
      </c>
      <c r="C285" s="11" t="s">
        <v>70</v>
      </c>
      <c r="D285" s="11" t="s">
        <v>278</v>
      </c>
      <c r="E285" s="11" t="s">
        <v>184</v>
      </c>
      <c r="F285" s="11" t="s">
        <v>360</v>
      </c>
      <c r="G285" s="11"/>
      <c r="H285" s="12">
        <f>H288</f>
        <v>840000</v>
      </c>
      <c r="I285" s="12">
        <f>I288</f>
        <v>153000</v>
      </c>
      <c r="J285" s="12">
        <f>J288</f>
        <v>153000</v>
      </c>
    </row>
    <row r="286" spans="2:10" ht="25.5" hidden="1">
      <c r="B286" s="42" t="s">
        <v>158</v>
      </c>
      <c r="C286" s="14" t="s">
        <v>70</v>
      </c>
      <c r="D286" s="14" t="s">
        <v>278</v>
      </c>
      <c r="E286" s="14" t="s">
        <v>184</v>
      </c>
      <c r="F286" s="14" t="s">
        <v>360</v>
      </c>
      <c r="G286" s="14" t="s">
        <v>159</v>
      </c>
      <c r="H286" s="12"/>
      <c r="I286" s="12"/>
      <c r="J286" s="12"/>
    </row>
    <row r="287" spans="2:10" ht="25.5" hidden="1">
      <c r="B287" s="42" t="s">
        <v>160</v>
      </c>
      <c r="C287" s="14" t="s">
        <v>70</v>
      </c>
      <c r="D287" s="14" t="s">
        <v>278</v>
      </c>
      <c r="E287" s="14" t="s">
        <v>184</v>
      </c>
      <c r="F287" s="14" t="s">
        <v>360</v>
      </c>
      <c r="G287" s="14" t="s">
        <v>161</v>
      </c>
      <c r="H287" s="12"/>
      <c r="I287" s="12"/>
      <c r="J287" s="12"/>
    </row>
    <row r="288" spans="2:10" ht="12.75">
      <c r="B288" s="21" t="s">
        <v>162</v>
      </c>
      <c r="C288" s="14" t="s">
        <v>70</v>
      </c>
      <c r="D288" s="14" t="s">
        <v>278</v>
      </c>
      <c r="E288" s="14" t="s">
        <v>184</v>
      </c>
      <c r="F288" s="14" t="s">
        <v>360</v>
      </c>
      <c r="G288" s="14" t="s">
        <v>163</v>
      </c>
      <c r="H288" s="15">
        <f>H289</f>
        <v>840000</v>
      </c>
      <c r="I288" s="15">
        <f>I289</f>
        <v>153000</v>
      </c>
      <c r="J288" s="15">
        <f>J289</f>
        <v>153000</v>
      </c>
    </row>
    <row r="289" spans="2:10" ht="51">
      <c r="B289" s="21" t="s">
        <v>318</v>
      </c>
      <c r="C289" s="14" t="s">
        <v>70</v>
      </c>
      <c r="D289" s="14" t="s">
        <v>278</v>
      </c>
      <c r="E289" s="14" t="s">
        <v>184</v>
      </c>
      <c r="F289" s="14" t="s">
        <v>360</v>
      </c>
      <c r="G289" s="14" t="s">
        <v>133</v>
      </c>
      <c r="H289" s="15">
        <v>840000</v>
      </c>
      <c r="I289" s="15">
        <v>153000</v>
      </c>
      <c r="J289" s="15">
        <v>153000</v>
      </c>
    </row>
    <row r="290" spans="2:10" ht="12.75">
      <c r="B290" s="28" t="s">
        <v>361</v>
      </c>
      <c r="C290" s="11" t="s">
        <v>70</v>
      </c>
      <c r="D290" s="11" t="s">
        <v>247</v>
      </c>
      <c r="E290" s="11"/>
      <c r="F290" s="11"/>
      <c r="G290" s="11"/>
      <c r="H290" s="12">
        <f>H291</f>
        <v>11000</v>
      </c>
      <c r="I290" s="12">
        <f>I291</f>
        <v>0</v>
      </c>
      <c r="J290" s="12">
        <f>J291</f>
        <v>130300</v>
      </c>
    </row>
    <row r="291" spans="2:10" ht="25.5">
      <c r="B291" s="28" t="s">
        <v>362</v>
      </c>
      <c r="C291" s="11" t="s">
        <v>70</v>
      </c>
      <c r="D291" s="11" t="s">
        <v>247</v>
      </c>
      <c r="E291" s="11" t="s">
        <v>278</v>
      </c>
      <c r="F291" s="11"/>
      <c r="G291" s="11"/>
      <c r="H291" s="12">
        <f>H300+H297</f>
        <v>11000</v>
      </c>
      <c r="I291" s="12">
        <f>I300+I297</f>
        <v>0</v>
      </c>
      <c r="J291" s="12">
        <f>J300+J297</f>
        <v>130300</v>
      </c>
    </row>
    <row r="292" spans="2:10" ht="12.75" hidden="1">
      <c r="B292" s="40" t="s">
        <v>361</v>
      </c>
      <c r="C292" s="33" t="s">
        <v>70</v>
      </c>
      <c r="D292" s="33" t="s">
        <v>247</v>
      </c>
      <c r="E292" s="33" t="s">
        <v>278</v>
      </c>
      <c r="F292" s="33" t="s">
        <v>363</v>
      </c>
      <c r="G292" s="33"/>
      <c r="H292" s="15"/>
      <c r="I292" s="15"/>
      <c r="J292" s="15"/>
    </row>
    <row r="293" spans="2:10" ht="25.5" hidden="1">
      <c r="B293" s="34" t="s">
        <v>158</v>
      </c>
      <c r="C293" s="35" t="s">
        <v>70</v>
      </c>
      <c r="D293" s="35" t="s">
        <v>247</v>
      </c>
      <c r="E293" s="35" t="s">
        <v>278</v>
      </c>
      <c r="F293" s="35" t="s">
        <v>363</v>
      </c>
      <c r="G293" s="35" t="s">
        <v>159</v>
      </c>
      <c r="H293" s="15"/>
      <c r="I293" s="15"/>
      <c r="J293" s="15"/>
    </row>
    <row r="294" spans="2:10" ht="25.5" hidden="1">
      <c r="B294" s="34" t="s">
        <v>160</v>
      </c>
      <c r="C294" s="35" t="s">
        <v>70</v>
      </c>
      <c r="D294" s="35" t="s">
        <v>247</v>
      </c>
      <c r="E294" s="35" t="s">
        <v>278</v>
      </c>
      <c r="F294" s="35" t="s">
        <v>363</v>
      </c>
      <c r="G294" s="35" t="s">
        <v>161</v>
      </c>
      <c r="H294" s="15"/>
      <c r="I294" s="15"/>
      <c r="J294" s="15"/>
    </row>
    <row r="295" spans="2:10" ht="25.5" hidden="1">
      <c r="B295" s="34" t="s">
        <v>354</v>
      </c>
      <c r="C295" s="35" t="s">
        <v>70</v>
      </c>
      <c r="D295" s="35" t="s">
        <v>247</v>
      </c>
      <c r="E295" s="35" t="s">
        <v>278</v>
      </c>
      <c r="F295" s="35" t="s">
        <v>363</v>
      </c>
      <c r="G295" s="35" t="s">
        <v>355</v>
      </c>
      <c r="H295" s="15"/>
      <c r="I295" s="15"/>
      <c r="J295" s="15"/>
    </row>
    <row r="296" spans="2:10" ht="12.75" hidden="1">
      <c r="B296" s="34" t="s">
        <v>356</v>
      </c>
      <c r="C296" s="35" t="s">
        <v>70</v>
      </c>
      <c r="D296" s="35" t="s">
        <v>247</v>
      </c>
      <c r="E296" s="35" t="s">
        <v>278</v>
      </c>
      <c r="F296" s="35" t="s">
        <v>363</v>
      </c>
      <c r="G296" s="35" t="s">
        <v>357</v>
      </c>
      <c r="H296" s="15"/>
      <c r="I296" s="15"/>
      <c r="J296" s="15"/>
    </row>
    <row r="297" spans="2:10" ht="25.5">
      <c r="B297" s="40" t="s">
        <v>552</v>
      </c>
      <c r="C297" s="33" t="s">
        <v>70</v>
      </c>
      <c r="D297" s="33" t="s">
        <v>247</v>
      </c>
      <c r="E297" s="33" t="s">
        <v>278</v>
      </c>
      <c r="F297" s="33" t="s">
        <v>553</v>
      </c>
      <c r="G297" s="33"/>
      <c r="H297" s="12">
        <f>H298</f>
        <v>11000</v>
      </c>
      <c r="I297" s="12"/>
      <c r="J297" s="12"/>
    </row>
    <row r="298" spans="2:10" ht="25.5">
      <c r="B298" s="34" t="s">
        <v>158</v>
      </c>
      <c r="C298" s="35" t="s">
        <v>70</v>
      </c>
      <c r="D298" s="35" t="s">
        <v>247</v>
      </c>
      <c r="E298" s="35" t="s">
        <v>278</v>
      </c>
      <c r="F298" s="35" t="s">
        <v>553</v>
      </c>
      <c r="G298" s="35" t="s">
        <v>159</v>
      </c>
      <c r="H298" s="15">
        <f>H299</f>
        <v>11000</v>
      </c>
      <c r="I298" s="15"/>
      <c r="J298" s="15"/>
    </row>
    <row r="299" spans="2:10" ht="25.5">
      <c r="B299" s="34" t="s">
        <v>160</v>
      </c>
      <c r="C299" s="35" t="s">
        <v>70</v>
      </c>
      <c r="D299" s="35" t="s">
        <v>247</v>
      </c>
      <c r="E299" s="35" t="s">
        <v>278</v>
      </c>
      <c r="F299" s="35" t="s">
        <v>553</v>
      </c>
      <c r="G299" s="35" t="s">
        <v>161</v>
      </c>
      <c r="H299" s="15">
        <v>11000</v>
      </c>
      <c r="I299" s="15"/>
      <c r="J299" s="15"/>
    </row>
    <row r="300" spans="2:10" ht="25.5">
      <c r="B300" s="40" t="s">
        <v>364</v>
      </c>
      <c r="C300" s="33" t="s">
        <v>70</v>
      </c>
      <c r="D300" s="33" t="s">
        <v>247</v>
      </c>
      <c r="E300" s="33" t="s">
        <v>278</v>
      </c>
      <c r="F300" s="33" t="s">
        <v>365</v>
      </c>
      <c r="G300" s="33"/>
      <c r="H300" s="12">
        <f>H301+H303</f>
        <v>0</v>
      </c>
      <c r="I300" s="12">
        <f>I303</f>
        <v>0</v>
      </c>
      <c r="J300" s="12">
        <f>J303</f>
        <v>130300</v>
      </c>
    </row>
    <row r="301" spans="2:10" ht="25.5" hidden="1">
      <c r="B301" s="34" t="s">
        <v>158</v>
      </c>
      <c r="C301" s="35" t="s">
        <v>70</v>
      </c>
      <c r="D301" s="35" t="s">
        <v>247</v>
      </c>
      <c r="E301" s="35" t="s">
        <v>278</v>
      </c>
      <c r="F301" s="35" t="s">
        <v>365</v>
      </c>
      <c r="G301" s="35" t="s">
        <v>159</v>
      </c>
      <c r="H301" s="15"/>
      <c r="I301" s="15"/>
      <c r="J301" s="15"/>
    </row>
    <row r="302" spans="2:10" ht="25.5" hidden="1">
      <c r="B302" s="34" t="s">
        <v>160</v>
      </c>
      <c r="C302" s="35" t="s">
        <v>70</v>
      </c>
      <c r="D302" s="35" t="s">
        <v>247</v>
      </c>
      <c r="E302" s="35" t="s">
        <v>278</v>
      </c>
      <c r="F302" s="35" t="s">
        <v>365</v>
      </c>
      <c r="G302" s="35" t="s">
        <v>161</v>
      </c>
      <c r="H302" s="15"/>
      <c r="I302" s="15"/>
      <c r="J302" s="15"/>
    </row>
    <row r="303" spans="2:10" ht="25.5">
      <c r="B303" s="34" t="s">
        <v>354</v>
      </c>
      <c r="C303" s="35" t="s">
        <v>70</v>
      </c>
      <c r="D303" s="35" t="s">
        <v>247</v>
      </c>
      <c r="E303" s="35" t="s">
        <v>278</v>
      </c>
      <c r="F303" s="35" t="s">
        <v>365</v>
      </c>
      <c r="G303" s="35" t="s">
        <v>355</v>
      </c>
      <c r="H303" s="15">
        <f>H304</f>
        <v>0</v>
      </c>
      <c r="I303" s="15">
        <f>I304</f>
        <v>0</v>
      </c>
      <c r="J303" s="15">
        <f>J304</f>
        <v>130300</v>
      </c>
    </row>
    <row r="304" spans="2:10" ht="12.75">
      <c r="B304" s="34" t="s">
        <v>356</v>
      </c>
      <c r="C304" s="35" t="s">
        <v>70</v>
      </c>
      <c r="D304" s="35" t="s">
        <v>247</v>
      </c>
      <c r="E304" s="35" t="s">
        <v>278</v>
      </c>
      <c r="F304" s="35" t="s">
        <v>365</v>
      </c>
      <c r="G304" s="35" t="s">
        <v>357</v>
      </c>
      <c r="H304" s="15"/>
      <c r="I304" s="15">
        <v>0</v>
      </c>
      <c r="J304" s="15">
        <v>130300</v>
      </c>
    </row>
    <row r="305" spans="2:10" ht="12.75" hidden="1">
      <c r="B305" s="43" t="s">
        <v>366</v>
      </c>
      <c r="C305" s="33" t="s">
        <v>70</v>
      </c>
      <c r="D305" s="33" t="s">
        <v>247</v>
      </c>
      <c r="E305" s="33" t="s">
        <v>278</v>
      </c>
      <c r="F305" s="33" t="s">
        <v>367</v>
      </c>
      <c r="G305" s="33"/>
      <c r="H305" s="15"/>
      <c r="I305" s="15"/>
      <c r="J305" s="15"/>
    </row>
    <row r="306" spans="2:10" ht="25.5" hidden="1">
      <c r="B306" s="34" t="s">
        <v>158</v>
      </c>
      <c r="C306" s="35" t="s">
        <v>70</v>
      </c>
      <c r="D306" s="35" t="s">
        <v>247</v>
      </c>
      <c r="E306" s="35" t="s">
        <v>278</v>
      </c>
      <c r="F306" s="35" t="s">
        <v>367</v>
      </c>
      <c r="G306" s="35" t="s">
        <v>159</v>
      </c>
      <c r="H306" s="15"/>
      <c r="I306" s="15"/>
      <c r="J306" s="15"/>
    </row>
    <row r="307" spans="2:10" ht="25.5" hidden="1">
      <c r="B307" s="34" t="s">
        <v>160</v>
      </c>
      <c r="C307" s="35" t="s">
        <v>70</v>
      </c>
      <c r="D307" s="35" t="s">
        <v>247</v>
      </c>
      <c r="E307" s="35" t="s">
        <v>278</v>
      </c>
      <c r="F307" s="35" t="s">
        <v>367</v>
      </c>
      <c r="G307" s="35" t="s">
        <v>161</v>
      </c>
      <c r="H307" s="15"/>
      <c r="I307" s="15"/>
      <c r="J307" s="15"/>
    </row>
    <row r="308" spans="2:10" ht="12.75">
      <c r="B308" s="10" t="s">
        <v>368</v>
      </c>
      <c r="C308" s="11" t="s">
        <v>70</v>
      </c>
      <c r="D308" s="11" t="s">
        <v>322</v>
      </c>
      <c r="E308" s="11"/>
      <c r="F308" s="11"/>
      <c r="G308" s="11"/>
      <c r="H308" s="12">
        <f>H309</f>
        <v>130000</v>
      </c>
      <c r="I308" s="12">
        <f>I309</f>
        <v>29881940</v>
      </c>
      <c r="J308" s="12">
        <f>J309</f>
        <v>29881940</v>
      </c>
    </row>
    <row r="309" spans="2:10" ht="12.75">
      <c r="B309" s="10" t="s">
        <v>369</v>
      </c>
      <c r="C309" s="11" t="s">
        <v>70</v>
      </c>
      <c r="D309" s="11" t="s">
        <v>322</v>
      </c>
      <c r="E309" s="11" t="s">
        <v>150</v>
      </c>
      <c r="F309" s="11"/>
      <c r="G309" s="11"/>
      <c r="H309" s="12">
        <f>H313+H316+H328+H322+H319+H325+H331+H310</f>
        <v>130000</v>
      </c>
      <c r="I309" s="12">
        <f>I313+I316+I328+I322+I319+I325+I331+I310</f>
        <v>29881940</v>
      </c>
      <c r="J309" s="12">
        <f>J313+J316+J328+J322+J319+J325+J331+J310</f>
        <v>29881940</v>
      </c>
    </row>
    <row r="310" spans="2:10" ht="84" customHeight="1">
      <c r="B310" s="10" t="s">
        <v>370</v>
      </c>
      <c r="C310" s="11" t="s">
        <v>70</v>
      </c>
      <c r="D310" s="11" t="s">
        <v>322</v>
      </c>
      <c r="E310" s="11" t="s">
        <v>150</v>
      </c>
      <c r="F310" s="11" t="s">
        <v>371</v>
      </c>
      <c r="G310" s="11"/>
      <c r="H310" s="12">
        <f aca="true" t="shared" si="42" ref="H310:J311">H311</f>
        <v>0</v>
      </c>
      <c r="I310" s="12">
        <f t="shared" si="42"/>
        <v>168540</v>
      </c>
      <c r="J310" s="12">
        <f t="shared" si="42"/>
        <v>168540</v>
      </c>
    </row>
    <row r="311" spans="2:10" ht="25.5">
      <c r="B311" s="21" t="s">
        <v>172</v>
      </c>
      <c r="C311" s="14" t="s">
        <v>70</v>
      </c>
      <c r="D311" s="14" t="s">
        <v>322</v>
      </c>
      <c r="E311" s="14" t="s">
        <v>150</v>
      </c>
      <c r="F311" s="14" t="s">
        <v>371</v>
      </c>
      <c r="G311" s="14" t="s">
        <v>173</v>
      </c>
      <c r="H311" s="15">
        <f t="shared" si="42"/>
        <v>0</v>
      </c>
      <c r="I311" s="15">
        <f t="shared" si="42"/>
        <v>168540</v>
      </c>
      <c r="J311" s="15">
        <f t="shared" si="42"/>
        <v>168540</v>
      </c>
    </row>
    <row r="312" spans="2:10" ht="12.75">
      <c r="B312" s="26" t="s">
        <v>174</v>
      </c>
      <c r="C312" s="14" t="s">
        <v>70</v>
      </c>
      <c r="D312" s="14" t="s">
        <v>322</v>
      </c>
      <c r="E312" s="14" t="s">
        <v>150</v>
      </c>
      <c r="F312" s="14" t="s">
        <v>371</v>
      </c>
      <c r="G312" s="14" t="s">
        <v>175</v>
      </c>
      <c r="H312" s="15"/>
      <c r="I312" s="15">
        <v>168540</v>
      </c>
      <c r="J312" s="15">
        <v>168540</v>
      </c>
    </row>
    <row r="313" spans="2:10" ht="12.75">
      <c r="B313" s="10" t="s">
        <v>372</v>
      </c>
      <c r="C313" s="11" t="s">
        <v>70</v>
      </c>
      <c r="D313" s="11" t="s">
        <v>322</v>
      </c>
      <c r="E313" s="11" t="s">
        <v>150</v>
      </c>
      <c r="F313" s="11" t="s">
        <v>373</v>
      </c>
      <c r="G313" s="11"/>
      <c r="H313" s="12">
        <f aca="true" t="shared" si="43" ref="H313:J314">H314</f>
        <v>0</v>
      </c>
      <c r="I313" s="12">
        <f t="shared" si="43"/>
        <v>4990900</v>
      </c>
      <c r="J313" s="12">
        <f t="shared" si="43"/>
        <v>4990900</v>
      </c>
    </row>
    <row r="314" spans="2:10" ht="25.5">
      <c r="B314" s="21" t="s">
        <v>172</v>
      </c>
      <c r="C314" s="14" t="s">
        <v>70</v>
      </c>
      <c r="D314" s="14" t="s">
        <v>322</v>
      </c>
      <c r="E314" s="14" t="s">
        <v>150</v>
      </c>
      <c r="F314" s="14" t="s">
        <v>373</v>
      </c>
      <c r="G314" s="14" t="s">
        <v>173</v>
      </c>
      <c r="H314" s="15">
        <f t="shared" si="43"/>
        <v>0</v>
      </c>
      <c r="I314" s="15">
        <f t="shared" si="43"/>
        <v>4990900</v>
      </c>
      <c r="J314" s="15">
        <f t="shared" si="43"/>
        <v>4990900</v>
      </c>
    </row>
    <row r="315" spans="2:10" ht="12.75">
      <c r="B315" s="26" t="s">
        <v>174</v>
      </c>
      <c r="C315" s="14" t="s">
        <v>70</v>
      </c>
      <c r="D315" s="14" t="s">
        <v>322</v>
      </c>
      <c r="E315" s="14" t="s">
        <v>150</v>
      </c>
      <c r="F315" s="14" t="s">
        <v>373</v>
      </c>
      <c r="G315" s="14" t="s">
        <v>175</v>
      </c>
      <c r="H315" s="15"/>
      <c r="I315" s="15">
        <v>4990900</v>
      </c>
      <c r="J315" s="15">
        <v>4990900</v>
      </c>
    </row>
    <row r="316" spans="2:10" ht="12.75">
      <c r="B316" s="10" t="s">
        <v>374</v>
      </c>
      <c r="C316" s="11" t="s">
        <v>70</v>
      </c>
      <c r="D316" s="11" t="s">
        <v>322</v>
      </c>
      <c r="E316" s="11" t="s">
        <v>150</v>
      </c>
      <c r="F316" s="11" t="s">
        <v>375</v>
      </c>
      <c r="G316" s="11"/>
      <c r="H316" s="12">
        <f aca="true" t="shared" si="44" ref="H316:J317">H317</f>
        <v>130000</v>
      </c>
      <c r="I316" s="12">
        <f t="shared" si="44"/>
        <v>1701900</v>
      </c>
      <c r="J316" s="12">
        <f t="shared" si="44"/>
        <v>1701900</v>
      </c>
    </row>
    <row r="317" spans="2:10" ht="25.5">
      <c r="B317" s="21" t="s">
        <v>172</v>
      </c>
      <c r="C317" s="14" t="s">
        <v>70</v>
      </c>
      <c r="D317" s="14" t="s">
        <v>322</v>
      </c>
      <c r="E317" s="14" t="s">
        <v>150</v>
      </c>
      <c r="F317" s="14" t="s">
        <v>375</v>
      </c>
      <c r="G317" s="14" t="s">
        <v>173</v>
      </c>
      <c r="H317" s="15">
        <f t="shared" si="44"/>
        <v>130000</v>
      </c>
      <c r="I317" s="15">
        <f t="shared" si="44"/>
        <v>1701900</v>
      </c>
      <c r="J317" s="15">
        <f t="shared" si="44"/>
        <v>1701900</v>
      </c>
    </row>
    <row r="318" spans="2:10" ht="12.75">
      <c r="B318" s="26" t="s">
        <v>174</v>
      </c>
      <c r="C318" s="14" t="s">
        <v>70</v>
      </c>
      <c r="D318" s="14" t="s">
        <v>322</v>
      </c>
      <c r="E318" s="14" t="s">
        <v>150</v>
      </c>
      <c r="F318" s="14" t="s">
        <v>375</v>
      </c>
      <c r="G318" s="14" t="s">
        <v>175</v>
      </c>
      <c r="H318" s="15">
        <v>130000</v>
      </c>
      <c r="I318" s="15">
        <v>1701900</v>
      </c>
      <c r="J318" s="15">
        <v>1701900</v>
      </c>
    </row>
    <row r="319" spans="2:10" ht="12.75">
      <c r="B319" s="10" t="s">
        <v>376</v>
      </c>
      <c r="C319" s="11" t="s">
        <v>70</v>
      </c>
      <c r="D319" s="11" t="s">
        <v>322</v>
      </c>
      <c r="E319" s="11" t="s">
        <v>150</v>
      </c>
      <c r="F319" s="11" t="s">
        <v>377</v>
      </c>
      <c r="G319" s="11"/>
      <c r="H319" s="12">
        <f aca="true" t="shared" si="45" ref="H319:J320">H320</f>
        <v>0</v>
      </c>
      <c r="I319" s="12">
        <f t="shared" si="45"/>
        <v>7988600</v>
      </c>
      <c r="J319" s="12">
        <f t="shared" si="45"/>
        <v>7988600</v>
      </c>
    </row>
    <row r="320" spans="2:10" ht="25.5">
      <c r="B320" s="21" t="s">
        <v>172</v>
      </c>
      <c r="C320" s="14" t="s">
        <v>70</v>
      </c>
      <c r="D320" s="14" t="s">
        <v>322</v>
      </c>
      <c r="E320" s="14" t="s">
        <v>150</v>
      </c>
      <c r="F320" s="14" t="s">
        <v>377</v>
      </c>
      <c r="G320" s="14" t="s">
        <v>173</v>
      </c>
      <c r="H320" s="15">
        <f t="shared" si="45"/>
        <v>0</v>
      </c>
      <c r="I320" s="15">
        <f t="shared" si="45"/>
        <v>7988600</v>
      </c>
      <c r="J320" s="15">
        <f t="shared" si="45"/>
        <v>7988600</v>
      </c>
    </row>
    <row r="321" spans="2:10" ht="12.75">
      <c r="B321" s="26" t="s">
        <v>174</v>
      </c>
      <c r="C321" s="14" t="s">
        <v>70</v>
      </c>
      <c r="D321" s="14" t="s">
        <v>322</v>
      </c>
      <c r="E321" s="14" t="s">
        <v>150</v>
      </c>
      <c r="F321" s="14" t="s">
        <v>377</v>
      </c>
      <c r="G321" s="14" t="s">
        <v>175</v>
      </c>
      <c r="H321" s="15"/>
      <c r="I321" s="15">
        <v>7988600</v>
      </c>
      <c r="J321" s="15">
        <v>7988600</v>
      </c>
    </row>
    <row r="322" spans="2:10" ht="76.5">
      <c r="B322" s="7" t="s">
        <v>378</v>
      </c>
      <c r="C322" s="11" t="s">
        <v>70</v>
      </c>
      <c r="D322" s="11" t="s">
        <v>322</v>
      </c>
      <c r="E322" s="11" t="s">
        <v>150</v>
      </c>
      <c r="F322" s="11" t="s">
        <v>379</v>
      </c>
      <c r="G322" s="11"/>
      <c r="H322" s="12">
        <f aca="true" t="shared" si="46" ref="H322:J323">H323</f>
        <v>0</v>
      </c>
      <c r="I322" s="12">
        <f t="shared" si="46"/>
        <v>8000000</v>
      </c>
      <c r="J322" s="12">
        <f t="shared" si="46"/>
        <v>8000000</v>
      </c>
    </row>
    <row r="323" spans="2:10" ht="25.5">
      <c r="B323" s="21" t="s">
        <v>172</v>
      </c>
      <c r="C323" s="14" t="s">
        <v>70</v>
      </c>
      <c r="D323" s="14" t="s">
        <v>322</v>
      </c>
      <c r="E323" s="14" t="s">
        <v>150</v>
      </c>
      <c r="F323" s="14" t="s">
        <v>379</v>
      </c>
      <c r="G323" s="14" t="s">
        <v>173</v>
      </c>
      <c r="H323" s="15">
        <f t="shared" si="46"/>
        <v>0</v>
      </c>
      <c r="I323" s="15">
        <f t="shared" si="46"/>
        <v>8000000</v>
      </c>
      <c r="J323" s="15">
        <f t="shared" si="46"/>
        <v>8000000</v>
      </c>
    </row>
    <row r="324" spans="2:10" ht="12.75">
      <c r="B324" s="26" t="s">
        <v>174</v>
      </c>
      <c r="C324" s="14" t="s">
        <v>70</v>
      </c>
      <c r="D324" s="14" t="s">
        <v>322</v>
      </c>
      <c r="E324" s="14" t="s">
        <v>150</v>
      </c>
      <c r="F324" s="14" t="s">
        <v>379</v>
      </c>
      <c r="G324" s="14" t="s">
        <v>175</v>
      </c>
      <c r="H324" s="15"/>
      <c r="I324" s="15">
        <v>8000000</v>
      </c>
      <c r="J324" s="15">
        <v>8000000</v>
      </c>
    </row>
    <row r="325" spans="2:10" ht="89.25">
      <c r="B325" s="7" t="s">
        <v>380</v>
      </c>
      <c r="C325" s="11" t="s">
        <v>70</v>
      </c>
      <c r="D325" s="11" t="s">
        <v>322</v>
      </c>
      <c r="E325" s="11" t="s">
        <v>150</v>
      </c>
      <c r="F325" s="11" t="s">
        <v>381</v>
      </c>
      <c r="G325" s="11"/>
      <c r="H325" s="12">
        <f aca="true" t="shared" si="47" ref="H325:J326">H326</f>
        <v>0</v>
      </c>
      <c r="I325" s="12">
        <f t="shared" si="47"/>
        <v>6500000</v>
      </c>
      <c r="J325" s="12">
        <f t="shared" si="47"/>
        <v>6500000</v>
      </c>
    </row>
    <row r="326" spans="2:10" ht="25.5">
      <c r="B326" s="21" t="s">
        <v>172</v>
      </c>
      <c r="C326" s="14" t="s">
        <v>70</v>
      </c>
      <c r="D326" s="14" t="s">
        <v>322</v>
      </c>
      <c r="E326" s="14" t="s">
        <v>150</v>
      </c>
      <c r="F326" s="14" t="s">
        <v>381</v>
      </c>
      <c r="G326" s="14" t="s">
        <v>173</v>
      </c>
      <c r="H326" s="15">
        <f t="shared" si="47"/>
        <v>0</v>
      </c>
      <c r="I326" s="15">
        <f t="shared" si="47"/>
        <v>6500000</v>
      </c>
      <c r="J326" s="15">
        <f t="shared" si="47"/>
        <v>6500000</v>
      </c>
    </row>
    <row r="327" spans="2:10" ht="12.75">
      <c r="B327" s="26" t="s">
        <v>174</v>
      </c>
      <c r="C327" s="14" t="s">
        <v>70</v>
      </c>
      <c r="D327" s="14" t="s">
        <v>322</v>
      </c>
      <c r="E327" s="14" t="s">
        <v>150</v>
      </c>
      <c r="F327" s="14" t="s">
        <v>381</v>
      </c>
      <c r="G327" s="14" t="s">
        <v>175</v>
      </c>
      <c r="H327" s="15"/>
      <c r="I327" s="15">
        <v>6500000</v>
      </c>
      <c r="J327" s="15">
        <v>6500000</v>
      </c>
    </row>
    <row r="328" spans="2:10" ht="25.5">
      <c r="B328" s="7" t="s">
        <v>382</v>
      </c>
      <c r="C328" s="11" t="s">
        <v>70</v>
      </c>
      <c r="D328" s="11" t="s">
        <v>322</v>
      </c>
      <c r="E328" s="11" t="s">
        <v>150</v>
      </c>
      <c r="F328" s="11" t="s">
        <v>383</v>
      </c>
      <c r="G328" s="11"/>
      <c r="H328" s="12">
        <f aca="true" t="shared" si="48" ref="H328:J329">H329</f>
        <v>0</v>
      </c>
      <c r="I328" s="12">
        <f t="shared" si="48"/>
        <v>32000</v>
      </c>
      <c r="J328" s="12">
        <f t="shared" si="48"/>
        <v>32000</v>
      </c>
    </row>
    <row r="329" spans="2:10" ht="25.5">
      <c r="B329" s="17" t="s">
        <v>158</v>
      </c>
      <c r="C329" s="14" t="s">
        <v>70</v>
      </c>
      <c r="D329" s="14" t="s">
        <v>322</v>
      </c>
      <c r="E329" s="14" t="s">
        <v>150</v>
      </c>
      <c r="F329" s="14" t="s">
        <v>383</v>
      </c>
      <c r="G329" s="14" t="s">
        <v>159</v>
      </c>
      <c r="H329" s="15">
        <f t="shared" si="48"/>
        <v>0</v>
      </c>
      <c r="I329" s="15">
        <f t="shared" si="48"/>
        <v>32000</v>
      </c>
      <c r="J329" s="15">
        <f t="shared" si="48"/>
        <v>32000</v>
      </c>
    </row>
    <row r="330" spans="2:10" ht="25.5">
      <c r="B330" s="17" t="s">
        <v>160</v>
      </c>
      <c r="C330" s="14" t="s">
        <v>70</v>
      </c>
      <c r="D330" s="14" t="s">
        <v>322</v>
      </c>
      <c r="E330" s="14" t="s">
        <v>150</v>
      </c>
      <c r="F330" s="14" t="s">
        <v>383</v>
      </c>
      <c r="G330" s="14" t="s">
        <v>161</v>
      </c>
      <c r="H330" s="15"/>
      <c r="I330" s="15">
        <v>32000</v>
      </c>
      <c r="J330" s="15">
        <v>32000</v>
      </c>
    </row>
    <row r="331" spans="2:10" ht="12.75">
      <c r="B331" s="28" t="s">
        <v>384</v>
      </c>
      <c r="C331" s="11" t="s">
        <v>70</v>
      </c>
      <c r="D331" s="11" t="s">
        <v>322</v>
      </c>
      <c r="E331" s="11" t="s">
        <v>150</v>
      </c>
      <c r="F331" s="11" t="s">
        <v>385</v>
      </c>
      <c r="G331" s="11"/>
      <c r="H331" s="12">
        <f aca="true" t="shared" si="49" ref="H331:J332">H332</f>
        <v>0</v>
      </c>
      <c r="I331" s="12">
        <f t="shared" si="49"/>
        <v>500000</v>
      </c>
      <c r="J331" s="12">
        <f t="shared" si="49"/>
        <v>500000</v>
      </c>
    </row>
    <row r="332" spans="2:10" ht="25.5">
      <c r="B332" s="17" t="s">
        <v>158</v>
      </c>
      <c r="C332" s="14" t="s">
        <v>70</v>
      </c>
      <c r="D332" s="14" t="s">
        <v>322</v>
      </c>
      <c r="E332" s="14" t="s">
        <v>150</v>
      </c>
      <c r="F332" s="14" t="s">
        <v>385</v>
      </c>
      <c r="G332" s="14" t="s">
        <v>159</v>
      </c>
      <c r="H332" s="15">
        <f t="shared" si="49"/>
        <v>0</v>
      </c>
      <c r="I332" s="15">
        <f t="shared" si="49"/>
        <v>500000</v>
      </c>
      <c r="J332" s="15">
        <f t="shared" si="49"/>
        <v>500000</v>
      </c>
    </row>
    <row r="333" spans="2:10" ht="25.5">
      <c r="B333" s="17" t="s">
        <v>160</v>
      </c>
      <c r="C333" s="14" t="s">
        <v>70</v>
      </c>
      <c r="D333" s="14" t="s">
        <v>322</v>
      </c>
      <c r="E333" s="14" t="s">
        <v>150</v>
      </c>
      <c r="F333" s="14" t="s">
        <v>385</v>
      </c>
      <c r="G333" s="14" t="s">
        <v>161</v>
      </c>
      <c r="H333" s="15"/>
      <c r="I333" s="15">
        <v>500000</v>
      </c>
      <c r="J333" s="15">
        <v>500000</v>
      </c>
    </row>
    <row r="334" spans="2:10" ht="12.75">
      <c r="B334" s="10" t="s">
        <v>219</v>
      </c>
      <c r="C334" s="11" t="s">
        <v>70</v>
      </c>
      <c r="D334" s="11" t="s">
        <v>220</v>
      </c>
      <c r="E334" s="11"/>
      <c r="F334" s="11"/>
      <c r="G334" s="11"/>
      <c r="H334" s="12">
        <f>H335+H339+H349+H363</f>
        <v>0</v>
      </c>
      <c r="I334" s="12">
        <f>I335+I339+I349+I363</f>
        <v>15653080.280000001</v>
      </c>
      <c r="J334" s="12">
        <f>J335+J339+J349+J363</f>
        <v>15685825.5</v>
      </c>
    </row>
    <row r="335" spans="2:10" ht="12.75">
      <c r="B335" s="10" t="s">
        <v>386</v>
      </c>
      <c r="C335" s="11" t="s">
        <v>70</v>
      </c>
      <c r="D335" s="11" t="s">
        <v>220</v>
      </c>
      <c r="E335" s="11" t="s">
        <v>150</v>
      </c>
      <c r="F335" s="11"/>
      <c r="G335" s="11"/>
      <c r="H335" s="12">
        <f>H336</f>
        <v>0</v>
      </c>
      <c r="I335" s="12">
        <f aca="true" t="shared" si="50" ref="I335:J337">I336</f>
        <v>2400000</v>
      </c>
      <c r="J335" s="12">
        <f t="shared" si="50"/>
        <v>2400000</v>
      </c>
    </row>
    <row r="336" spans="2:10" ht="25.5">
      <c r="B336" s="10" t="s">
        <v>387</v>
      </c>
      <c r="C336" s="11" t="s">
        <v>70</v>
      </c>
      <c r="D336" s="11" t="s">
        <v>220</v>
      </c>
      <c r="E336" s="11" t="s">
        <v>150</v>
      </c>
      <c r="F336" s="11" t="s">
        <v>388</v>
      </c>
      <c r="G336" s="11"/>
      <c r="H336" s="12">
        <f>H337</f>
        <v>0</v>
      </c>
      <c r="I336" s="12">
        <f t="shared" si="50"/>
        <v>2400000</v>
      </c>
      <c r="J336" s="12">
        <f t="shared" si="50"/>
        <v>2400000</v>
      </c>
    </row>
    <row r="337" spans="2:10" ht="12.75">
      <c r="B337" s="21" t="s">
        <v>389</v>
      </c>
      <c r="C337" s="14" t="s">
        <v>70</v>
      </c>
      <c r="D337" s="14" t="s">
        <v>220</v>
      </c>
      <c r="E337" s="14" t="s">
        <v>150</v>
      </c>
      <c r="F337" s="14" t="s">
        <v>388</v>
      </c>
      <c r="G337" s="14" t="s">
        <v>226</v>
      </c>
      <c r="H337" s="15">
        <f>H338</f>
        <v>0</v>
      </c>
      <c r="I337" s="15">
        <f t="shared" si="50"/>
        <v>2400000</v>
      </c>
      <c r="J337" s="15">
        <f t="shared" si="50"/>
        <v>2400000</v>
      </c>
    </row>
    <row r="338" spans="2:10" ht="25.5">
      <c r="B338" s="44" t="s">
        <v>227</v>
      </c>
      <c r="C338" s="14" t="s">
        <v>70</v>
      </c>
      <c r="D338" s="14" t="s">
        <v>220</v>
      </c>
      <c r="E338" s="14" t="s">
        <v>150</v>
      </c>
      <c r="F338" s="14" t="s">
        <v>388</v>
      </c>
      <c r="G338" s="14" t="s">
        <v>228</v>
      </c>
      <c r="H338" s="15"/>
      <c r="I338" s="15">
        <v>2400000</v>
      </c>
      <c r="J338" s="15">
        <v>2400000</v>
      </c>
    </row>
    <row r="339" spans="2:10" ht="12.75">
      <c r="B339" s="10" t="s">
        <v>390</v>
      </c>
      <c r="C339" s="11" t="s">
        <v>70</v>
      </c>
      <c r="D339" s="11" t="s">
        <v>220</v>
      </c>
      <c r="E339" s="11" t="s">
        <v>152</v>
      </c>
      <c r="F339" s="11"/>
      <c r="G339" s="11"/>
      <c r="H339" s="12">
        <f>H343+H340+H346</f>
        <v>0</v>
      </c>
      <c r="I339" s="12">
        <f>I343+I340+I346</f>
        <v>694000</v>
      </c>
      <c r="J339" s="12">
        <f>J343+J340+J346</f>
        <v>679000</v>
      </c>
    </row>
    <row r="340" spans="2:10" ht="38.25">
      <c r="B340" s="10" t="s">
        <v>391</v>
      </c>
      <c r="C340" s="11" t="s">
        <v>70</v>
      </c>
      <c r="D340" s="11" t="s">
        <v>220</v>
      </c>
      <c r="E340" s="11" t="s">
        <v>152</v>
      </c>
      <c r="F340" s="11" t="s">
        <v>392</v>
      </c>
      <c r="G340" s="11"/>
      <c r="H340" s="12">
        <f aca="true" t="shared" si="51" ref="H340:J341">H341</f>
        <v>0</v>
      </c>
      <c r="I340" s="12">
        <f t="shared" si="51"/>
        <v>96000</v>
      </c>
      <c r="J340" s="12">
        <f t="shared" si="51"/>
        <v>81000</v>
      </c>
    </row>
    <row r="341" spans="2:10" ht="12.75">
      <c r="B341" s="21" t="s">
        <v>389</v>
      </c>
      <c r="C341" s="14" t="s">
        <v>70</v>
      </c>
      <c r="D341" s="14" t="s">
        <v>220</v>
      </c>
      <c r="E341" s="14" t="s">
        <v>152</v>
      </c>
      <c r="F341" s="14" t="s">
        <v>392</v>
      </c>
      <c r="G341" s="14" t="s">
        <v>226</v>
      </c>
      <c r="H341" s="15">
        <f t="shared" si="51"/>
        <v>0</v>
      </c>
      <c r="I341" s="15">
        <f t="shared" si="51"/>
        <v>96000</v>
      </c>
      <c r="J341" s="15">
        <f t="shared" si="51"/>
        <v>81000</v>
      </c>
    </row>
    <row r="342" spans="2:10" ht="25.5">
      <c r="B342" s="44" t="s">
        <v>227</v>
      </c>
      <c r="C342" s="14" t="s">
        <v>70</v>
      </c>
      <c r="D342" s="14" t="s">
        <v>220</v>
      </c>
      <c r="E342" s="14" t="s">
        <v>152</v>
      </c>
      <c r="F342" s="14" t="s">
        <v>392</v>
      </c>
      <c r="G342" s="14" t="s">
        <v>228</v>
      </c>
      <c r="H342" s="15"/>
      <c r="I342" s="15">
        <v>96000</v>
      </c>
      <c r="J342" s="15">
        <v>81000</v>
      </c>
    </row>
    <row r="343" spans="2:10" ht="25.5">
      <c r="B343" s="10" t="s">
        <v>393</v>
      </c>
      <c r="C343" s="11" t="s">
        <v>70</v>
      </c>
      <c r="D343" s="11" t="s">
        <v>220</v>
      </c>
      <c r="E343" s="11" t="s">
        <v>152</v>
      </c>
      <c r="F343" s="11" t="s">
        <v>394</v>
      </c>
      <c r="G343" s="11"/>
      <c r="H343" s="12">
        <f aca="true" t="shared" si="52" ref="H343:J344">H344</f>
        <v>0</v>
      </c>
      <c r="I343" s="12">
        <f t="shared" si="52"/>
        <v>110000</v>
      </c>
      <c r="J343" s="12">
        <f t="shared" si="52"/>
        <v>110000</v>
      </c>
    </row>
    <row r="344" spans="2:10" ht="25.5">
      <c r="B344" s="17" t="s">
        <v>158</v>
      </c>
      <c r="C344" s="14" t="s">
        <v>70</v>
      </c>
      <c r="D344" s="14" t="s">
        <v>220</v>
      </c>
      <c r="E344" s="14" t="s">
        <v>152</v>
      </c>
      <c r="F344" s="14" t="s">
        <v>394</v>
      </c>
      <c r="G344" s="14" t="s">
        <v>159</v>
      </c>
      <c r="H344" s="15">
        <f t="shared" si="52"/>
        <v>0</v>
      </c>
      <c r="I344" s="15">
        <f t="shared" si="52"/>
        <v>110000</v>
      </c>
      <c r="J344" s="15">
        <f t="shared" si="52"/>
        <v>110000</v>
      </c>
    </row>
    <row r="345" spans="2:10" ht="25.5">
      <c r="B345" s="17" t="s">
        <v>160</v>
      </c>
      <c r="C345" s="14" t="s">
        <v>70</v>
      </c>
      <c r="D345" s="14" t="s">
        <v>220</v>
      </c>
      <c r="E345" s="14" t="s">
        <v>152</v>
      </c>
      <c r="F345" s="14" t="s">
        <v>394</v>
      </c>
      <c r="G345" s="14" t="s">
        <v>161</v>
      </c>
      <c r="H345" s="15"/>
      <c r="I345" s="15">
        <v>110000</v>
      </c>
      <c r="J345" s="15">
        <v>110000</v>
      </c>
    </row>
    <row r="346" spans="2:10" ht="51">
      <c r="B346" s="45" t="s">
        <v>395</v>
      </c>
      <c r="C346" s="33" t="s">
        <v>70</v>
      </c>
      <c r="D346" s="33" t="s">
        <v>220</v>
      </c>
      <c r="E346" s="33" t="s">
        <v>152</v>
      </c>
      <c r="F346" s="33" t="s">
        <v>396</v>
      </c>
      <c r="G346" s="33"/>
      <c r="H346" s="12">
        <f aca="true" t="shared" si="53" ref="H346:J347">H347</f>
        <v>0</v>
      </c>
      <c r="I346" s="12">
        <f t="shared" si="53"/>
        <v>488000</v>
      </c>
      <c r="J346" s="12">
        <f t="shared" si="53"/>
        <v>488000</v>
      </c>
    </row>
    <row r="347" spans="2:10" ht="12.75">
      <c r="B347" s="37" t="s">
        <v>389</v>
      </c>
      <c r="C347" s="35" t="s">
        <v>70</v>
      </c>
      <c r="D347" s="35" t="s">
        <v>220</v>
      </c>
      <c r="E347" s="35" t="s">
        <v>152</v>
      </c>
      <c r="F347" s="35" t="s">
        <v>396</v>
      </c>
      <c r="G347" s="35" t="s">
        <v>226</v>
      </c>
      <c r="H347" s="15">
        <f t="shared" si="53"/>
        <v>0</v>
      </c>
      <c r="I347" s="15">
        <f t="shared" si="53"/>
        <v>488000</v>
      </c>
      <c r="J347" s="15">
        <f t="shared" si="53"/>
        <v>488000</v>
      </c>
    </row>
    <row r="348" spans="2:10" ht="25.5">
      <c r="B348" s="46" t="s">
        <v>227</v>
      </c>
      <c r="C348" s="35" t="s">
        <v>70</v>
      </c>
      <c r="D348" s="35" t="s">
        <v>220</v>
      </c>
      <c r="E348" s="35" t="s">
        <v>152</v>
      </c>
      <c r="F348" s="35" t="s">
        <v>396</v>
      </c>
      <c r="G348" s="35" t="s">
        <v>228</v>
      </c>
      <c r="H348" s="15"/>
      <c r="I348" s="15">
        <v>488000</v>
      </c>
      <c r="J348" s="15">
        <v>488000</v>
      </c>
    </row>
    <row r="349" spans="2:10" ht="12.75">
      <c r="B349" s="10" t="s">
        <v>221</v>
      </c>
      <c r="C349" s="11" t="s">
        <v>70</v>
      </c>
      <c r="D349" s="11" t="s">
        <v>220</v>
      </c>
      <c r="E349" s="11" t="s">
        <v>222</v>
      </c>
      <c r="F349" s="11"/>
      <c r="G349" s="11"/>
      <c r="H349" s="12">
        <f>H357+H350+H354+H360</f>
        <v>0</v>
      </c>
      <c r="I349" s="12">
        <f>I357+I350+I354+I360</f>
        <v>11054308.280000001</v>
      </c>
      <c r="J349" s="12">
        <f>J357+J350+J354+J360</f>
        <v>11102053.5</v>
      </c>
    </row>
    <row r="350" spans="2:10" ht="153">
      <c r="B350" s="10" t="s">
        <v>397</v>
      </c>
      <c r="C350" s="11" t="s">
        <v>70</v>
      </c>
      <c r="D350" s="11" t="s">
        <v>220</v>
      </c>
      <c r="E350" s="11" t="s">
        <v>222</v>
      </c>
      <c r="F350" s="11" t="s">
        <v>398</v>
      </c>
      <c r="G350" s="11"/>
      <c r="H350" s="12">
        <f>H351</f>
        <v>0</v>
      </c>
      <c r="I350" s="12">
        <f>I351</f>
        <v>7784568</v>
      </c>
      <c r="J350" s="12">
        <f>J351</f>
        <v>7955668</v>
      </c>
    </row>
    <row r="351" spans="2:10" ht="25.5">
      <c r="B351" s="21" t="s">
        <v>225</v>
      </c>
      <c r="C351" s="14" t="s">
        <v>70</v>
      </c>
      <c r="D351" s="14" t="s">
        <v>220</v>
      </c>
      <c r="E351" s="14" t="s">
        <v>222</v>
      </c>
      <c r="F351" s="14" t="s">
        <v>398</v>
      </c>
      <c r="G351" s="14" t="s">
        <v>226</v>
      </c>
      <c r="H351" s="15">
        <f>H352+H353</f>
        <v>0</v>
      </c>
      <c r="I351" s="15">
        <f>I352+I353</f>
        <v>7784568</v>
      </c>
      <c r="J351" s="15">
        <f>J352+J353</f>
        <v>7955668</v>
      </c>
    </row>
    <row r="352" spans="2:10" ht="25.5">
      <c r="B352" s="47" t="s">
        <v>399</v>
      </c>
      <c r="C352" s="14" t="s">
        <v>70</v>
      </c>
      <c r="D352" s="14" t="s">
        <v>220</v>
      </c>
      <c r="E352" s="14" t="s">
        <v>222</v>
      </c>
      <c r="F352" s="14" t="s">
        <v>398</v>
      </c>
      <c r="G352" s="14" t="s">
        <v>400</v>
      </c>
      <c r="H352" s="15"/>
      <c r="I352" s="15">
        <v>5722641</v>
      </c>
      <c r="J352" s="15">
        <v>5812200</v>
      </c>
    </row>
    <row r="353" spans="2:10" ht="25.5">
      <c r="B353" s="44" t="s">
        <v>227</v>
      </c>
      <c r="C353" s="14" t="s">
        <v>70</v>
      </c>
      <c r="D353" s="14" t="s">
        <v>220</v>
      </c>
      <c r="E353" s="14" t="s">
        <v>222</v>
      </c>
      <c r="F353" s="14" t="s">
        <v>398</v>
      </c>
      <c r="G353" s="14" t="s">
        <v>228</v>
      </c>
      <c r="H353" s="15"/>
      <c r="I353" s="15">
        <v>2061927</v>
      </c>
      <c r="J353" s="15">
        <v>2143468</v>
      </c>
    </row>
    <row r="354" spans="2:10" ht="51" hidden="1">
      <c r="B354" s="10" t="s">
        <v>401</v>
      </c>
      <c r="C354" s="11" t="s">
        <v>70</v>
      </c>
      <c r="D354" s="11" t="s">
        <v>220</v>
      </c>
      <c r="E354" s="11" t="s">
        <v>222</v>
      </c>
      <c r="F354" s="11" t="s">
        <v>402</v>
      </c>
      <c r="G354" s="11"/>
      <c r="H354" s="12">
        <f aca="true" t="shared" si="54" ref="H354:J355">H355</f>
        <v>0</v>
      </c>
      <c r="I354" s="12">
        <f t="shared" si="54"/>
        <v>0</v>
      </c>
      <c r="J354" s="12">
        <f t="shared" si="54"/>
        <v>0</v>
      </c>
    </row>
    <row r="355" spans="2:10" ht="25.5" hidden="1">
      <c r="B355" s="34" t="s">
        <v>354</v>
      </c>
      <c r="C355" s="14" t="s">
        <v>70</v>
      </c>
      <c r="D355" s="14" t="s">
        <v>220</v>
      </c>
      <c r="E355" s="14" t="s">
        <v>222</v>
      </c>
      <c r="F355" s="14" t="s">
        <v>402</v>
      </c>
      <c r="G355" s="14" t="s">
        <v>355</v>
      </c>
      <c r="H355" s="15">
        <f t="shared" si="54"/>
        <v>0</v>
      </c>
      <c r="I355" s="15">
        <f t="shared" si="54"/>
        <v>0</v>
      </c>
      <c r="J355" s="15">
        <f t="shared" si="54"/>
        <v>0</v>
      </c>
    </row>
    <row r="356" spans="2:10" ht="12.75" hidden="1">
      <c r="B356" s="34" t="s">
        <v>356</v>
      </c>
      <c r="C356" s="14" t="s">
        <v>70</v>
      </c>
      <c r="D356" s="14" t="s">
        <v>220</v>
      </c>
      <c r="E356" s="14" t="s">
        <v>222</v>
      </c>
      <c r="F356" s="14" t="s">
        <v>402</v>
      </c>
      <c r="G356" s="14" t="s">
        <v>357</v>
      </c>
      <c r="H356" s="15">
        <v>0</v>
      </c>
      <c r="I356" s="15">
        <v>0</v>
      </c>
      <c r="J356" s="15">
        <v>0</v>
      </c>
    </row>
    <row r="357" spans="2:10" ht="38.25">
      <c r="B357" s="10" t="s">
        <v>403</v>
      </c>
      <c r="C357" s="11" t="s">
        <v>70</v>
      </c>
      <c r="D357" s="11" t="s">
        <v>220</v>
      </c>
      <c r="E357" s="11" t="s">
        <v>222</v>
      </c>
      <c r="F357" s="11" t="s">
        <v>404</v>
      </c>
      <c r="G357" s="11"/>
      <c r="H357" s="12">
        <f>H359</f>
        <v>0</v>
      </c>
      <c r="I357" s="12">
        <f>I358</f>
        <v>429331.28</v>
      </c>
      <c r="J357" s="12">
        <f>J358</f>
        <v>305976.5</v>
      </c>
    </row>
    <row r="358" spans="2:10" ht="25.5">
      <c r="B358" s="21" t="s">
        <v>225</v>
      </c>
      <c r="C358" s="14" t="s">
        <v>70</v>
      </c>
      <c r="D358" s="14" t="s">
        <v>220</v>
      </c>
      <c r="E358" s="14" t="s">
        <v>222</v>
      </c>
      <c r="F358" s="14" t="s">
        <v>404</v>
      </c>
      <c r="G358" s="14" t="s">
        <v>226</v>
      </c>
      <c r="H358" s="15">
        <f>H359</f>
        <v>0</v>
      </c>
      <c r="I358" s="15">
        <f>I359</f>
        <v>429331.28</v>
      </c>
      <c r="J358" s="15">
        <f>J359</f>
        <v>305976.5</v>
      </c>
    </row>
    <row r="359" spans="2:10" ht="25.5">
      <c r="B359" s="47" t="s">
        <v>399</v>
      </c>
      <c r="C359" s="14" t="s">
        <v>70</v>
      </c>
      <c r="D359" s="14" t="s">
        <v>220</v>
      </c>
      <c r="E359" s="14" t="s">
        <v>222</v>
      </c>
      <c r="F359" s="14" t="s">
        <v>404</v>
      </c>
      <c r="G359" s="14" t="s">
        <v>400</v>
      </c>
      <c r="H359" s="15"/>
      <c r="I359" s="15">
        <f>429331.28</f>
        <v>429331.28</v>
      </c>
      <c r="J359" s="15">
        <v>305976.5</v>
      </c>
    </row>
    <row r="360" spans="2:10" ht="63" customHeight="1">
      <c r="B360" s="10" t="s">
        <v>401</v>
      </c>
      <c r="C360" s="11" t="s">
        <v>70</v>
      </c>
      <c r="D360" s="11" t="s">
        <v>220</v>
      </c>
      <c r="E360" s="11" t="s">
        <v>222</v>
      </c>
      <c r="F360" s="11" t="s">
        <v>402</v>
      </c>
      <c r="G360" s="11"/>
      <c r="H360" s="12">
        <f aca="true" t="shared" si="55" ref="H360:J361">H361</f>
        <v>0</v>
      </c>
      <c r="I360" s="12">
        <f t="shared" si="55"/>
        <v>2840409</v>
      </c>
      <c r="J360" s="12">
        <f t="shared" si="55"/>
        <v>2840409</v>
      </c>
    </row>
    <row r="361" spans="2:10" ht="25.5">
      <c r="B361" s="34" t="s">
        <v>354</v>
      </c>
      <c r="C361" s="14" t="s">
        <v>70</v>
      </c>
      <c r="D361" s="14" t="s">
        <v>220</v>
      </c>
      <c r="E361" s="14" t="s">
        <v>222</v>
      </c>
      <c r="F361" s="14" t="s">
        <v>402</v>
      </c>
      <c r="G361" s="14" t="s">
        <v>355</v>
      </c>
      <c r="H361" s="15">
        <f t="shared" si="55"/>
        <v>0</v>
      </c>
      <c r="I361" s="15">
        <f t="shared" si="55"/>
        <v>2840409</v>
      </c>
      <c r="J361" s="15">
        <f t="shared" si="55"/>
        <v>2840409</v>
      </c>
    </row>
    <row r="362" spans="2:10" ht="12.75">
      <c r="B362" s="34" t="s">
        <v>356</v>
      </c>
      <c r="C362" s="14" t="s">
        <v>70</v>
      </c>
      <c r="D362" s="14" t="s">
        <v>220</v>
      </c>
      <c r="E362" s="14" t="s">
        <v>222</v>
      </c>
      <c r="F362" s="14" t="s">
        <v>402</v>
      </c>
      <c r="G362" s="14" t="s">
        <v>357</v>
      </c>
      <c r="H362" s="15"/>
      <c r="I362" s="15">
        <v>2840409</v>
      </c>
      <c r="J362" s="15">
        <v>2840409</v>
      </c>
    </row>
    <row r="363" spans="2:10" ht="12.75">
      <c r="B363" s="10" t="s">
        <v>405</v>
      </c>
      <c r="C363" s="11" t="s">
        <v>70</v>
      </c>
      <c r="D363" s="11" t="s">
        <v>220</v>
      </c>
      <c r="E363" s="11" t="s">
        <v>247</v>
      </c>
      <c r="F363" s="11"/>
      <c r="G363" s="11"/>
      <c r="H363" s="12">
        <f>H369+H380+H377+H364+H374</f>
        <v>0</v>
      </c>
      <c r="I363" s="12">
        <f>I369+I380+I377+I364+I374</f>
        <v>1504772</v>
      </c>
      <c r="J363" s="12">
        <f>J369+J380+J377+J364+J374</f>
        <v>1504772</v>
      </c>
    </row>
    <row r="364" spans="2:10" ht="107.25" customHeight="1">
      <c r="B364" s="28" t="s">
        <v>287</v>
      </c>
      <c r="C364" s="11" t="s">
        <v>70</v>
      </c>
      <c r="D364" s="11" t="s">
        <v>220</v>
      </c>
      <c r="E364" s="11" t="s">
        <v>247</v>
      </c>
      <c r="F364" s="11" t="s">
        <v>288</v>
      </c>
      <c r="G364" s="11"/>
      <c r="H364" s="12">
        <f>H365+H367</f>
        <v>0</v>
      </c>
      <c r="I364" s="12">
        <f>I365+I367</f>
        <v>781540</v>
      </c>
      <c r="J364" s="12">
        <f>J365+J367</f>
        <v>781540</v>
      </c>
    </row>
    <row r="365" spans="2:10" ht="63.75">
      <c r="B365" s="16" t="s">
        <v>155</v>
      </c>
      <c r="C365" s="14" t="s">
        <v>70</v>
      </c>
      <c r="D365" s="14" t="s">
        <v>220</v>
      </c>
      <c r="E365" s="14" t="s">
        <v>247</v>
      </c>
      <c r="F365" s="14" t="s">
        <v>288</v>
      </c>
      <c r="G365" s="14" t="s">
        <v>132</v>
      </c>
      <c r="H365" s="15">
        <f>H366</f>
        <v>0</v>
      </c>
      <c r="I365" s="15">
        <f>I366</f>
        <v>745308</v>
      </c>
      <c r="J365" s="15">
        <f>J366</f>
        <v>745308</v>
      </c>
    </row>
    <row r="366" spans="2:10" ht="25.5">
      <c r="B366" s="17" t="s">
        <v>156</v>
      </c>
      <c r="C366" s="14" t="s">
        <v>70</v>
      </c>
      <c r="D366" s="14" t="s">
        <v>220</v>
      </c>
      <c r="E366" s="14" t="s">
        <v>247</v>
      </c>
      <c r="F366" s="14" t="s">
        <v>288</v>
      </c>
      <c r="G366" s="14" t="s">
        <v>157</v>
      </c>
      <c r="H366" s="15"/>
      <c r="I366" s="15">
        <f>170092+575216</f>
        <v>745308</v>
      </c>
      <c r="J366" s="15">
        <f>170092+575216</f>
        <v>745308</v>
      </c>
    </row>
    <row r="367" spans="2:10" ht="25.5">
      <c r="B367" s="17" t="s">
        <v>158</v>
      </c>
      <c r="C367" s="14" t="s">
        <v>70</v>
      </c>
      <c r="D367" s="14" t="s">
        <v>220</v>
      </c>
      <c r="E367" s="14" t="s">
        <v>247</v>
      </c>
      <c r="F367" s="14" t="s">
        <v>288</v>
      </c>
      <c r="G367" s="14" t="s">
        <v>159</v>
      </c>
      <c r="H367" s="15">
        <f>H368</f>
        <v>0</v>
      </c>
      <c r="I367" s="15">
        <f>I368</f>
        <v>36232</v>
      </c>
      <c r="J367" s="15">
        <f>J368</f>
        <v>36232</v>
      </c>
    </row>
    <row r="368" spans="2:10" ht="25.5">
      <c r="B368" s="17" t="s">
        <v>160</v>
      </c>
      <c r="C368" s="14" t="s">
        <v>70</v>
      </c>
      <c r="D368" s="14" t="s">
        <v>220</v>
      </c>
      <c r="E368" s="14" t="s">
        <v>247</v>
      </c>
      <c r="F368" s="14" t="s">
        <v>288</v>
      </c>
      <c r="G368" s="14" t="s">
        <v>161</v>
      </c>
      <c r="H368" s="15"/>
      <c r="I368" s="15">
        <v>36232</v>
      </c>
      <c r="J368" s="15">
        <v>36232</v>
      </c>
    </row>
    <row r="369" spans="2:10" ht="114.75">
      <c r="B369" s="10" t="s">
        <v>406</v>
      </c>
      <c r="C369" s="11" t="s">
        <v>70</v>
      </c>
      <c r="D369" s="11" t="s">
        <v>220</v>
      </c>
      <c r="E369" s="11" t="s">
        <v>247</v>
      </c>
      <c r="F369" s="11" t="s">
        <v>407</v>
      </c>
      <c r="G369" s="11"/>
      <c r="H369" s="12">
        <f>H370+H372</f>
        <v>0</v>
      </c>
      <c r="I369" s="12">
        <f>I370+I372</f>
        <v>625232</v>
      </c>
      <c r="J369" s="12">
        <f>J370+J372</f>
        <v>625232</v>
      </c>
    </row>
    <row r="370" spans="2:10" ht="63.75">
      <c r="B370" s="16" t="s">
        <v>155</v>
      </c>
      <c r="C370" s="14" t="s">
        <v>70</v>
      </c>
      <c r="D370" s="14" t="s">
        <v>220</v>
      </c>
      <c r="E370" s="14" t="s">
        <v>247</v>
      </c>
      <c r="F370" s="14" t="s">
        <v>407</v>
      </c>
      <c r="G370" s="14" t="s">
        <v>132</v>
      </c>
      <c r="H370" s="15">
        <f>H371</f>
        <v>0</v>
      </c>
      <c r="I370" s="15">
        <f>I371</f>
        <v>500145</v>
      </c>
      <c r="J370" s="15">
        <f>J371</f>
        <v>500145</v>
      </c>
    </row>
    <row r="371" spans="2:10" ht="25.5">
      <c r="B371" s="17" t="s">
        <v>156</v>
      </c>
      <c r="C371" s="14" t="s">
        <v>70</v>
      </c>
      <c r="D371" s="14" t="s">
        <v>220</v>
      </c>
      <c r="E371" s="14" t="s">
        <v>247</v>
      </c>
      <c r="F371" s="14" t="s">
        <v>407</v>
      </c>
      <c r="G371" s="14" t="s">
        <v>157</v>
      </c>
      <c r="H371" s="15"/>
      <c r="I371" s="15">
        <f>500145</f>
        <v>500145</v>
      </c>
      <c r="J371" s="15">
        <f>500145</f>
        <v>500145</v>
      </c>
    </row>
    <row r="372" spans="2:10" ht="25.5">
      <c r="B372" s="17" t="s">
        <v>158</v>
      </c>
      <c r="C372" s="14" t="s">
        <v>70</v>
      </c>
      <c r="D372" s="14" t="s">
        <v>220</v>
      </c>
      <c r="E372" s="14" t="s">
        <v>247</v>
      </c>
      <c r="F372" s="14" t="s">
        <v>407</v>
      </c>
      <c r="G372" s="14" t="s">
        <v>159</v>
      </c>
      <c r="H372" s="15">
        <f>H373</f>
        <v>0</v>
      </c>
      <c r="I372" s="15">
        <f>I373</f>
        <v>125087</v>
      </c>
      <c r="J372" s="15">
        <f>J373</f>
        <v>125087</v>
      </c>
    </row>
    <row r="373" spans="2:10" ht="25.5">
      <c r="B373" s="17" t="s">
        <v>160</v>
      </c>
      <c r="C373" s="14" t="s">
        <v>70</v>
      </c>
      <c r="D373" s="14" t="s">
        <v>220</v>
      </c>
      <c r="E373" s="14" t="s">
        <v>247</v>
      </c>
      <c r="F373" s="14" t="s">
        <v>407</v>
      </c>
      <c r="G373" s="14" t="s">
        <v>161</v>
      </c>
      <c r="H373" s="15"/>
      <c r="I373" s="15">
        <v>125087</v>
      </c>
      <c r="J373" s="15">
        <v>125087</v>
      </c>
    </row>
    <row r="374" spans="2:10" ht="127.5">
      <c r="B374" s="10" t="s">
        <v>408</v>
      </c>
      <c r="C374" s="11" t="s">
        <v>70</v>
      </c>
      <c r="D374" s="11" t="s">
        <v>220</v>
      </c>
      <c r="E374" s="11" t="s">
        <v>247</v>
      </c>
      <c r="F374" s="11" t="s">
        <v>409</v>
      </c>
      <c r="G374" s="11"/>
      <c r="H374" s="12">
        <f aca="true" t="shared" si="56" ref="H374:J375">H375</f>
        <v>0</v>
      </c>
      <c r="I374" s="12">
        <f t="shared" si="56"/>
        <v>70000</v>
      </c>
      <c r="J374" s="12">
        <f t="shared" si="56"/>
        <v>70000</v>
      </c>
    </row>
    <row r="375" spans="2:10" ht="25.5">
      <c r="B375" s="17" t="s">
        <v>158</v>
      </c>
      <c r="C375" s="14" t="s">
        <v>70</v>
      </c>
      <c r="D375" s="14" t="s">
        <v>220</v>
      </c>
      <c r="E375" s="14" t="s">
        <v>247</v>
      </c>
      <c r="F375" s="14" t="s">
        <v>409</v>
      </c>
      <c r="G375" s="14" t="s">
        <v>159</v>
      </c>
      <c r="H375" s="15">
        <f t="shared" si="56"/>
        <v>0</v>
      </c>
      <c r="I375" s="15">
        <f t="shared" si="56"/>
        <v>70000</v>
      </c>
      <c r="J375" s="15">
        <f t="shared" si="56"/>
        <v>70000</v>
      </c>
    </row>
    <row r="376" spans="2:10" ht="25.5">
      <c r="B376" s="17" t="s">
        <v>160</v>
      </c>
      <c r="C376" s="14" t="s">
        <v>70</v>
      </c>
      <c r="D376" s="14" t="s">
        <v>220</v>
      </c>
      <c r="E376" s="14" t="s">
        <v>247</v>
      </c>
      <c r="F376" s="14" t="s">
        <v>409</v>
      </c>
      <c r="G376" s="14" t="s">
        <v>161</v>
      </c>
      <c r="H376" s="15"/>
      <c r="I376" s="15">
        <v>70000</v>
      </c>
      <c r="J376" s="15">
        <v>70000</v>
      </c>
    </row>
    <row r="377" spans="2:10" ht="32.25" customHeight="1">
      <c r="B377" s="10" t="s">
        <v>410</v>
      </c>
      <c r="C377" s="11" t="s">
        <v>70</v>
      </c>
      <c r="D377" s="11" t="s">
        <v>220</v>
      </c>
      <c r="E377" s="11" t="s">
        <v>247</v>
      </c>
      <c r="F377" s="11" t="s">
        <v>411</v>
      </c>
      <c r="G377" s="11"/>
      <c r="H377" s="48">
        <f aca="true" t="shared" si="57" ref="H377:J378">H378</f>
        <v>0</v>
      </c>
      <c r="I377" s="48">
        <f t="shared" si="57"/>
        <v>8000</v>
      </c>
      <c r="J377" s="48">
        <f t="shared" si="57"/>
        <v>8000</v>
      </c>
    </row>
    <row r="378" spans="2:10" ht="25.5">
      <c r="B378" s="17" t="s">
        <v>158</v>
      </c>
      <c r="C378" s="14" t="s">
        <v>70</v>
      </c>
      <c r="D378" s="14" t="s">
        <v>220</v>
      </c>
      <c r="E378" s="14" t="s">
        <v>247</v>
      </c>
      <c r="F378" s="14" t="s">
        <v>411</v>
      </c>
      <c r="G378" s="14" t="s">
        <v>159</v>
      </c>
      <c r="H378" s="49">
        <f t="shared" si="57"/>
        <v>0</v>
      </c>
      <c r="I378" s="49">
        <f t="shared" si="57"/>
        <v>8000</v>
      </c>
      <c r="J378" s="49">
        <f t="shared" si="57"/>
        <v>8000</v>
      </c>
    </row>
    <row r="379" spans="2:10" ht="25.5">
      <c r="B379" s="17" t="s">
        <v>160</v>
      </c>
      <c r="C379" s="14" t="s">
        <v>70</v>
      </c>
      <c r="D379" s="14" t="s">
        <v>220</v>
      </c>
      <c r="E379" s="14" t="s">
        <v>247</v>
      </c>
      <c r="F379" s="14" t="s">
        <v>411</v>
      </c>
      <c r="G379" s="14" t="s">
        <v>161</v>
      </c>
      <c r="H379" s="49"/>
      <c r="I379" s="49">
        <v>8000</v>
      </c>
      <c r="J379" s="49">
        <v>8000</v>
      </c>
    </row>
    <row r="380" spans="2:10" ht="18.75" customHeight="1">
      <c r="B380" s="10" t="s">
        <v>412</v>
      </c>
      <c r="C380" s="11" t="s">
        <v>70</v>
      </c>
      <c r="D380" s="11" t="s">
        <v>220</v>
      </c>
      <c r="E380" s="11" t="s">
        <v>247</v>
      </c>
      <c r="F380" s="11" t="s">
        <v>413</v>
      </c>
      <c r="G380" s="11"/>
      <c r="H380" s="48">
        <f aca="true" t="shared" si="58" ref="H380:J381">H381</f>
        <v>0</v>
      </c>
      <c r="I380" s="48">
        <f t="shared" si="58"/>
        <v>20000</v>
      </c>
      <c r="J380" s="48">
        <f t="shared" si="58"/>
        <v>20000</v>
      </c>
    </row>
    <row r="381" spans="2:10" ht="25.5">
      <c r="B381" s="17" t="s">
        <v>158</v>
      </c>
      <c r="C381" s="14" t="s">
        <v>70</v>
      </c>
      <c r="D381" s="14" t="s">
        <v>220</v>
      </c>
      <c r="E381" s="14" t="s">
        <v>247</v>
      </c>
      <c r="F381" s="14" t="s">
        <v>413</v>
      </c>
      <c r="G381" s="14" t="s">
        <v>159</v>
      </c>
      <c r="H381" s="49">
        <f t="shared" si="58"/>
        <v>0</v>
      </c>
      <c r="I381" s="49">
        <f t="shared" si="58"/>
        <v>20000</v>
      </c>
      <c r="J381" s="49">
        <f t="shared" si="58"/>
        <v>20000</v>
      </c>
    </row>
    <row r="382" spans="2:10" ht="25.5">
      <c r="B382" s="17" t="s">
        <v>160</v>
      </c>
      <c r="C382" s="14" t="s">
        <v>70</v>
      </c>
      <c r="D382" s="14" t="s">
        <v>220</v>
      </c>
      <c r="E382" s="14" t="s">
        <v>247</v>
      </c>
      <c r="F382" s="14" t="s">
        <v>413</v>
      </c>
      <c r="G382" s="14" t="s">
        <v>161</v>
      </c>
      <c r="H382" s="49"/>
      <c r="I382" s="49">
        <v>20000</v>
      </c>
      <c r="J382" s="49">
        <v>20000</v>
      </c>
    </row>
    <row r="383" spans="2:10" ht="18" customHeight="1">
      <c r="B383" s="28" t="s">
        <v>414</v>
      </c>
      <c r="C383" s="11" t="s">
        <v>70</v>
      </c>
      <c r="D383" s="11" t="s">
        <v>251</v>
      </c>
      <c r="E383" s="11"/>
      <c r="F383" s="11"/>
      <c r="G383" s="11"/>
      <c r="H383" s="48">
        <f>H388+H384</f>
        <v>0</v>
      </c>
      <c r="I383" s="48">
        <f>I388+I384</f>
        <v>9919000</v>
      </c>
      <c r="J383" s="48">
        <f>J388+J384</f>
        <v>9919000</v>
      </c>
    </row>
    <row r="384" spans="2:10" ht="18" customHeight="1">
      <c r="B384" s="28" t="s">
        <v>415</v>
      </c>
      <c r="C384" s="11" t="s">
        <v>70</v>
      </c>
      <c r="D384" s="11" t="s">
        <v>251</v>
      </c>
      <c r="E384" s="11" t="s">
        <v>150</v>
      </c>
      <c r="F384" s="11"/>
      <c r="G384" s="11"/>
      <c r="H384" s="48">
        <f>H385</f>
        <v>0</v>
      </c>
      <c r="I384" s="48">
        <f aca="true" t="shared" si="59" ref="I384:J386">I385</f>
        <v>9500000</v>
      </c>
      <c r="J384" s="48">
        <f t="shared" si="59"/>
        <v>9500000</v>
      </c>
    </row>
    <row r="385" spans="2:10" ht="12.75">
      <c r="B385" s="28" t="s">
        <v>416</v>
      </c>
      <c r="C385" s="11" t="s">
        <v>70</v>
      </c>
      <c r="D385" s="11" t="s">
        <v>251</v>
      </c>
      <c r="E385" s="11" t="s">
        <v>150</v>
      </c>
      <c r="F385" s="11" t="s">
        <v>417</v>
      </c>
      <c r="G385" s="11"/>
      <c r="H385" s="48">
        <f>H386</f>
        <v>0</v>
      </c>
      <c r="I385" s="48">
        <f t="shared" si="59"/>
        <v>9500000</v>
      </c>
      <c r="J385" s="48">
        <f t="shared" si="59"/>
        <v>9500000</v>
      </c>
    </row>
    <row r="386" spans="2:10" ht="25.5">
      <c r="B386" s="21" t="s">
        <v>172</v>
      </c>
      <c r="C386" s="14" t="s">
        <v>70</v>
      </c>
      <c r="D386" s="14" t="s">
        <v>251</v>
      </c>
      <c r="E386" s="14" t="s">
        <v>150</v>
      </c>
      <c r="F386" s="14" t="s">
        <v>417</v>
      </c>
      <c r="G386" s="14" t="s">
        <v>173</v>
      </c>
      <c r="H386" s="49">
        <f>H387</f>
        <v>0</v>
      </c>
      <c r="I386" s="49">
        <f t="shared" si="59"/>
        <v>9500000</v>
      </c>
      <c r="J386" s="49">
        <f t="shared" si="59"/>
        <v>9500000</v>
      </c>
    </row>
    <row r="387" spans="2:10" ht="12.75">
      <c r="B387" s="39" t="s">
        <v>418</v>
      </c>
      <c r="C387" s="14" t="s">
        <v>70</v>
      </c>
      <c r="D387" s="14" t="s">
        <v>251</v>
      </c>
      <c r="E387" s="14" t="s">
        <v>150</v>
      </c>
      <c r="F387" s="14" t="s">
        <v>417</v>
      </c>
      <c r="G387" s="14" t="s">
        <v>419</v>
      </c>
      <c r="H387" s="49"/>
      <c r="I387" s="49">
        <v>9500000</v>
      </c>
      <c r="J387" s="49">
        <v>9500000</v>
      </c>
    </row>
    <row r="388" spans="2:10" ht="12.75">
      <c r="B388" s="28" t="s">
        <v>420</v>
      </c>
      <c r="C388" s="11" t="s">
        <v>70</v>
      </c>
      <c r="D388" s="11" t="s">
        <v>251</v>
      </c>
      <c r="E388" s="11" t="s">
        <v>184</v>
      </c>
      <c r="F388" s="11"/>
      <c r="G388" s="11"/>
      <c r="H388" s="48">
        <f aca="true" t="shared" si="60" ref="H388:J390">H389</f>
        <v>0</v>
      </c>
      <c r="I388" s="48">
        <f t="shared" si="60"/>
        <v>419000</v>
      </c>
      <c r="J388" s="48">
        <f t="shared" si="60"/>
        <v>419000</v>
      </c>
    </row>
    <row r="389" spans="2:10" ht="25.5">
      <c r="B389" s="28" t="s">
        <v>421</v>
      </c>
      <c r="C389" s="11" t="s">
        <v>70</v>
      </c>
      <c r="D389" s="11" t="s">
        <v>251</v>
      </c>
      <c r="E389" s="11" t="s">
        <v>184</v>
      </c>
      <c r="F389" s="11" t="s">
        <v>422</v>
      </c>
      <c r="G389" s="11"/>
      <c r="H389" s="12">
        <f t="shared" si="60"/>
        <v>0</v>
      </c>
      <c r="I389" s="12">
        <f t="shared" si="60"/>
        <v>419000</v>
      </c>
      <c r="J389" s="12">
        <f t="shared" si="60"/>
        <v>419000</v>
      </c>
    </row>
    <row r="390" spans="2:10" ht="25.5">
      <c r="B390" s="17" t="s">
        <v>158</v>
      </c>
      <c r="C390" s="14" t="s">
        <v>70</v>
      </c>
      <c r="D390" s="14" t="s">
        <v>251</v>
      </c>
      <c r="E390" s="14" t="s">
        <v>184</v>
      </c>
      <c r="F390" s="14" t="s">
        <v>422</v>
      </c>
      <c r="G390" s="14" t="s">
        <v>159</v>
      </c>
      <c r="H390" s="15">
        <f t="shared" si="60"/>
        <v>0</v>
      </c>
      <c r="I390" s="15">
        <f t="shared" si="60"/>
        <v>419000</v>
      </c>
      <c r="J390" s="15">
        <f t="shared" si="60"/>
        <v>419000</v>
      </c>
    </row>
    <row r="391" spans="2:10" ht="25.5">
      <c r="B391" s="17" t="s">
        <v>160</v>
      </c>
      <c r="C391" s="14" t="s">
        <v>70</v>
      </c>
      <c r="D391" s="14" t="s">
        <v>251</v>
      </c>
      <c r="E391" s="14" t="s">
        <v>184</v>
      </c>
      <c r="F391" s="14" t="s">
        <v>422</v>
      </c>
      <c r="G391" s="14" t="s">
        <v>161</v>
      </c>
      <c r="H391" s="15"/>
      <c r="I391" s="15">
        <v>419000</v>
      </c>
      <c r="J391" s="15">
        <v>419000</v>
      </c>
    </row>
    <row r="392" spans="2:10" ht="25.5">
      <c r="B392" s="28" t="s">
        <v>423</v>
      </c>
      <c r="C392" s="11" t="s">
        <v>424</v>
      </c>
      <c r="D392" s="11"/>
      <c r="E392" s="11"/>
      <c r="F392" s="11"/>
      <c r="G392" s="11"/>
      <c r="H392" s="12">
        <f aca="true" t="shared" si="61" ref="H392:J393">H393</f>
        <v>84000</v>
      </c>
      <c r="I392" s="12">
        <f t="shared" si="61"/>
        <v>1074640</v>
      </c>
      <c r="J392" s="12">
        <f t="shared" si="61"/>
        <v>1074640</v>
      </c>
    </row>
    <row r="393" spans="2:10" ht="12.75">
      <c r="B393" s="10" t="s">
        <v>149</v>
      </c>
      <c r="C393" s="11" t="s">
        <v>424</v>
      </c>
      <c r="D393" s="11" t="s">
        <v>150</v>
      </c>
      <c r="E393" s="11"/>
      <c r="F393" s="11"/>
      <c r="G393" s="11"/>
      <c r="H393" s="12">
        <f t="shared" si="61"/>
        <v>84000</v>
      </c>
      <c r="I393" s="12">
        <f t="shared" si="61"/>
        <v>1074640</v>
      </c>
      <c r="J393" s="12">
        <f t="shared" si="61"/>
        <v>1074640</v>
      </c>
    </row>
    <row r="394" spans="2:10" ht="38.25">
      <c r="B394" s="10" t="s">
        <v>246</v>
      </c>
      <c r="C394" s="11" t="s">
        <v>424</v>
      </c>
      <c r="D394" s="11" t="s">
        <v>150</v>
      </c>
      <c r="E394" s="11" t="s">
        <v>247</v>
      </c>
      <c r="F394" s="11"/>
      <c r="G394" s="11"/>
      <c r="H394" s="12">
        <f>H395+H400</f>
        <v>84000</v>
      </c>
      <c r="I394" s="12">
        <f>I395+I400</f>
        <v>1074640</v>
      </c>
      <c r="J394" s="12">
        <f>J395+J400</f>
        <v>1074640</v>
      </c>
    </row>
    <row r="395" spans="2:10" ht="30.75" customHeight="1">
      <c r="B395" s="10" t="s">
        <v>201</v>
      </c>
      <c r="C395" s="11" t="s">
        <v>424</v>
      </c>
      <c r="D395" s="11" t="s">
        <v>150</v>
      </c>
      <c r="E395" s="11" t="s">
        <v>247</v>
      </c>
      <c r="F395" s="11" t="s">
        <v>154</v>
      </c>
      <c r="G395" s="11"/>
      <c r="H395" s="12">
        <f>H396+H398+H403</f>
        <v>84000</v>
      </c>
      <c r="I395" s="12">
        <f>I396+I398+I403</f>
        <v>365510</v>
      </c>
      <c r="J395" s="12">
        <f>J396+J398+J403</f>
        <v>365510</v>
      </c>
    </row>
    <row r="396" spans="2:10" ht="63.75">
      <c r="B396" s="16" t="s">
        <v>155</v>
      </c>
      <c r="C396" s="14" t="s">
        <v>424</v>
      </c>
      <c r="D396" s="14" t="s">
        <v>150</v>
      </c>
      <c r="E396" s="14" t="s">
        <v>247</v>
      </c>
      <c r="F396" s="14" t="s">
        <v>154</v>
      </c>
      <c r="G396" s="14" t="s">
        <v>132</v>
      </c>
      <c r="H396" s="15">
        <f>H397</f>
        <v>0</v>
      </c>
      <c r="I396" s="15">
        <f>I397</f>
        <v>330410</v>
      </c>
      <c r="J396" s="15">
        <f>J397</f>
        <v>330410</v>
      </c>
    </row>
    <row r="397" spans="2:10" ht="25.5">
      <c r="B397" s="17" t="s">
        <v>156</v>
      </c>
      <c r="C397" s="14" t="s">
        <v>424</v>
      </c>
      <c r="D397" s="14" t="s">
        <v>150</v>
      </c>
      <c r="E397" s="14" t="s">
        <v>247</v>
      </c>
      <c r="F397" s="14" t="s">
        <v>154</v>
      </c>
      <c r="G397" s="14" t="s">
        <v>157</v>
      </c>
      <c r="H397" s="15"/>
      <c r="I397" s="15">
        <f>254700+75710</f>
        <v>330410</v>
      </c>
      <c r="J397" s="15">
        <f>254700+75710</f>
        <v>330410</v>
      </c>
    </row>
    <row r="398" spans="2:10" ht="25.5">
      <c r="B398" s="17" t="s">
        <v>158</v>
      </c>
      <c r="C398" s="14" t="s">
        <v>424</v>
      </c>
      <c r="D398" s="14" t="s">
        <v>150</v>
      </c>
      <c r="E398" s="14" t="s">
        <v>247</v>
      </c>
      <c r="F398" s="14" t="s">
        <v>154</v>
      </c>
      <c r="G398" s="14" t="s">
        <v>159</v>
      </c>
      <c r="H398" s="15">
        <f>H399</f>
        <v>84000</v>
      </c>
      <c r="I398" s="15">
        <f>I399</f>
        <v>35100</v>
      </c>
      <c r="J398" s="15">
        <f>J399</f>
        <v>35100</v>
      </c>
    </row>
    <row r="399" spans="2:10" ht="25.5">
      <c r="B399" s="17" t="s">
        <v>160</v>
      </c>
      <c r="C399" s="14" t="s">
        <v>424</v>
      </c>
      <c r="D399" s="14" t="s">
        <v>150</v>
      </c>
      <c r="E399" s="14" t="s">
        <v>247</v>
      </c>
      <c r="F399" s="14" t="s">
        <v>154</v>
      </c>
      <c r="G399" s="14" t="s">
        <v>161</v>
      </c>
      <c r="H399" s="15">
        <v>84000</v>
      </c>
      <c r="I399" s="15">
        <f>35100</f>
        <v>35100</v>
      </c>
      <c r="J399" s="15">
        <f>35100</f>
        <v>35100</v>
      </c>
    </row>
    <row r="400" spans="2:10" ht="38.25">
      <c r="B400" s="10" t="s">
        <v>425</v>
      </c>
      <c r="C400" s="11" t="s">
        <v>424</v>
      </c>
      <c r="D400" s="11" t="s">
        <v>150</v>
      </c>
      <c r="E400" s="11" t="s">
        <v>247</v>
      </c>
      <c r="F400" s="11" t="s">
        <v>426</v>
      </c>
      <c r="G400" s="11"/>
      <c r="H400" s="12">
        <f aca="true" t="shared" si="62" ref="H400:J401">H401</f>
        <v>0</v>
      </c>
      <c r="I400" s="12">
        <f t="shared" si="62"/>
        <v>709130</v>
      </c>
      <c r="J400" s="12">
        <f t="shared" si="62"/>
        <v>709130</v>
      </c>
    </row>
    <row r="401" spans="2:10" ht="63.75">
      <c r="B401" s="16" t="s">
        <v>155</v>
      </c>
      <c r="C401" s="14" t="s">
        <v>424</v>
      </c>
      <c r="D401" s="14" t="s">
        <v>150</v>
      </c>
      <c r="E401" s="14" t="s">
        <v>247</v>
      </c>
      <c r="F401" s="14" t="s">
        <v>426</v>
      </c>
      <c r="G401" s="14" t="s">
        <v>132</v>
      </c>
      <c r="H401" s="15">
        <f t="shared" si="62"/>
        <v>0</v>
      </c>
      <c r="I401" s="15">
        <f t="shared" si="62"/>
        <v>709130</v>
      </c>
      <c r="J401" s="15">
        <f t="shared" si="62"/>
        <v>709130</v>
      </c>
    </row>
    <row r="402" spans="2:10" ht="25.5">
      <c r="B402" s="17" t="s">
        <v>156</v>
      </c>
      <c r="C402" s="14" t="s">
        <v>424</v>
      </c>
      <c r="D402" s="14" t="s">
        <v>150</v>
      </c>
      <c r="E402" s="14" t="s">
        <v>247</v>
      </c>
      <c r="F402" s="14" t="s">
        <v>426</v>
      </c>
      <c r="G402" s="14" t="s">
        <v>157</v>
      </c>
      <c r="H402" s="15"/>
      <c r="I402" s="15">
        <f>545570+163560</f>
        <v>709130</v>
      </c>
      <c r="J402" s="15">
        <f>545570+163560</f>
        <v>709130</v>
      </c>
    </row>
    <row r="403" spans="2:10" ht="12.75" hidden="1">
      <c r="B403" s="21" t="s">
        <v>162</v>
      </c>
      <c r="C403" s="14" t="s">
        <v>424</v>
      </c>
      <c r="D403" s="14" t="s">
        <v>150</v>
      </c>
      <c r="E403" s="14" t="s">
        <v>247</v>
      </c>
      <c r="F403" s="14" t="s">
        <v>154</v>
      </c>
      <c r="G403" s="14" t="s">
        <v>163</v>
      </c>
      <c r="H403" s="15">
        <f>H404</f>
        <v>0</v>
      </c>
      <c r="I403" s="15">
        <f>I404</f>
        <v>0</v>
      </c>
      <c r="J403" s="15">
        <f>J404</f>
        <v>0</v>
      </c>
    </row>
    <row r="404" spans="2:10" ht="12.75" hidden="1">
      <c r="B404" s="44" t="s">
        <v>164</v>
      </c>
      <c r="C404" s="14" t="s">
        <v>424</v>
      </c>
      <c r="D404" s="14" t="s">
        <v>150</v>
      </c>
      <c r="E404" s="14" t="s">
        <v>247</v>
      </c>
      <c r="F404" s="14" t="s">
        <v>154</v>
      </c>
      <c r="G404" s="14" t="s">
        <v>165</v>
      </c>
      <c r="H404" s="15"/>
      <c r="I404" s="15"/>
      <c r="J404" s="15"/>
    </row>
    <row r="405" spans="2:10" ht="12.75">
      <c r="B405" s="50" t="s">
        <v>427</v>
      </c>
      <c r="C405" s="51"/>
      <c r="D405" s="51"/>
      <c r="E405" s="51"/>
      <c r="F405" s="52"/>
      <c r="G405" s="51"/>
      <c r="H405" s="53">
        <f>H23+H33+H111+H136+H160+H392</f>
        <v>5668861.72</v>
      </c>
      <c r="I405" s="53">
        <f>I23+I33+I111+I136+I160+I392</f>
        <v>413037344.64</v>
      </c>
      <c r="J405" s="53">
        <f>J23+J33+J111+J136+J160+J392</f>
        <v>419815921.86</v>
      </c>
    </row>
    <row r="406" ht="12.75">
      <c r="H406" s="54"/>
    </row>
    <row r="407" ht="12.75">
      <c r="H407" s="54"/>
    </row>
    <row r="408" ht="12.75">
      <c r="H408" s="54"/>
    </row>
    <row r="409" ht="12.75">
      <c r="H409" s="54"/>
    </row>
  </sheetData>
  <sheetProtection/>
  <mergeCells count="12">
    <mergeCell ref="B20:J20"/>
    <mergeCell ref="H21:H22"/>
    <mergeCell ref="B21:B22"/>
    <mergeCell ref="C21:C22"/>
    <mergeCell ref="B18:J18"/>
    <mergeCell ref="D21:D22"/>
    <mergeCell ref="E21:E22"/>
    <mergeCell ref="F21:F22"/>
    <mergeCell ref="G21:G22"/>
    <mergeCell ref="I21:I22"/>
    <mergeCell ref="J21:J22"/>
    <mergeCell ref="B19:J19"/>
  </mergeCells>
  <printOptions/>
  <pageMargins left="0.7874015748031497" right="0.3937007874015748" top="0.5905511811023623" bottom="0.5905511811023623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410"/>
  <sheetViews>
    <sheetView tabSelected="1" view="pageBreakPreview" zoomScale="80" zoomScaleNormal="80" zoomScaleSheetLayoutView="80" zoomScalePageLayoutView="0" workbookViewId="0" topLeftCell="B368">
      <selection activeCell="K75" sqref="K75"/>
    </sheetView>
  </sheetViews>
  <sheetFormatPr defaultColWidth="9.00390625" defaultRowHeight="12.75"/>
  <cols>
    <col min="1" max="1" width="0" style="55" hidden="1" customWidth="1"/>
    <col min="2" max="2" width="47.375" style="55" customWidth="1"/>
    <col min="3" max="3" width="4.375" style="55" customWidth="1"/>
    <col min="4" max="4" width="4.625" style="55" customWidth="1"/>
    <col min="5" max="5" width="5.00390625" style="55" customWidth="1"/>
    <col min="6" max="6" width="6.25390625" style="55" customWidth="1"/>
    <col min="7" max="8" width="5.75390625" style="55" hidden="1" customWidth="1"/>
    <col min="9" max="9" width="7.75390625" style="55" customWidth="1"/>
    <col min="10" max="10" width="5.375" style="55" customWidth="1"/>
    <col min="11" max="11" width="16.00390625" style="8" customWidth="1"/>
    <col min="12" max="13" width="16.00390625" style="55" customWidth="1"/>
    <col min="14" max="14" width="9.125" style="55" customWidth="1"/>
    <col min="15" max="15" width="7.375" style="55" customWidth="1"/>
    <col min="16" max="16" width="9.125" style="55" hidden="1" customWidth="1"/>
    <col min="17" max="196" width="9.125" style="55" customWidth="1"/>
    <col min="197" max="197" width="0" style="55" hidden="1" customWidth="1"/>
    <col min="198" max="198" width="45.375" style="55" customWidth="1"/>
    <col min="199" max="199" width="4.375" style="55" customWidth="1"/>
    <col min="200" max="201" width="6.375" style="55" customWidth="1"/>
    <col min="202" max="202" width="6.25390625" style="55" customWidth="1"/>
    <col min="203" max="204" width="0" style="55" hidden="1" customWidth="1"/>
    <col min="205" max="205" width="7.75390625" style="55" customWidth="1"/>
    <col min="206" max="206" width="5.375" style="55" customWidth="1"/>
    <col min="207" max="207" width="17.125" style="55" customWidth="1"/>
    <col min="208" max="208" width="0" style="55" hidden="1" customWidth="1"/>
    <col min="209" max="16384" width="9.125" style="55" customWidth="1"/>
  </cols>
  <sheetData>
    <row r="1" spans="2:20" ht="18.75" customHeight="1">
      <c r="B1" s="147"/>
      <c r="C1" s="147"/>
      <c r="D1" s="147"/>
      <c r="E1" s="147"/>
      <c r="F1" s="147"/>
      <c r="G1" s="147"/>
      <c r="H1" s="147"/>
      <c r="I1" s="144"/>
      <c r="J1" s="144" t="s">
        <v>572</v>
      </c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2:20" ht="18.75" customHeight="1">
      <c r="B2" s="147"/>
      <c r="C2" s="147"/>
      <c r="D2" s="147"/>
      <c r="E2" s="147"/>
      <c r="F2" s="147"/>
      <c r="G2" s="147"/>
      <c r="H2" s="147"/>
      <c r="I2" s="144"/>
      <c r="J2" s="144" t="s">
        <v>556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8.75" customHeight="1">
      <c r="B3" s="147"/>
      <c r="C3" s="147"/>
      <c r="D3" s="147"/>
      <c r="E3" s="147"/>
      <c r="F3" s="147"/>
      <c r="G3" s="147"/>
      <c r="H3" s="147"/>
      <c r="I3" s="144"/>
      <c r="J3" s="144" t="s">
        <v>557</v>
      </c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2:20" ht="18.75" customHeight="1">
      <c r="B4" s="147"/>
      <c r="C4" s="147"/>
      <c r="D4" s="147"/>
      <c r="E4" s="147"/>
      <c r="F4" s="147"/>
      <c r="G4" s="147"/>
      <c r="H4" s="147"/>
      <c r="I4" s="144"/>
      <c r="J4" s="144" t="s">
        <v>558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2:20" ht="18.75" customHeight="1">
      <c r="B5" s="147"/>
      <c r="C5" s="147"/>
      <c r="D5" s="147"/>
      <c r="E5" s="147"/>
      <c r="F5" s="147"/>
      <c r="G5" s="147"/>
      <c r="H5" s="147"/>
      <c r="I5" s="144"/>
      <c r="J5" s="144" t="s">
        <v>559</v>
      </c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2:20" ht="18.75" customHeight="1">
      <c r="B6" s="147"/>
      <c r="C6" s="147"/>
      <c r="D6" s="147"/>
      <c r="E6" s="147"/>
      <c r="F6" s="147"/>
      <c r="G6" s="147"/>
      <c r="H6" s="147"/>
      <c r="I6" s="144"/>
      <c r="J6" s="144" t="s">
        <v>560</v>
      </c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spans="2:20" ht="18.75" customHeight="1">
      <c r="B7" s="147"/>
      <c r="C7" s="147"/>
      <c r="D7" s="147"/>
      <c r="E7" s="147"/>
      <c r="F7" s="147"/>
      <c r="G7" s="147"/>
      <c r="H7" s="147"/>
      <c r="I7" s="144"/>
      <c r="J7" s="144" t="s">
        <v>557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</row>
    <row r="8" spans="2:20" ht="18.75" customHeight="1">
      <c r="B8" s="147"/>
      <c r="C8" s="147"/>
      <c r="D8" s="147"/>
      <c r="E8" s="147"/>
      <c r="F8" s="147"/>
      <c r="G8" s="147"/>
      <c r="H8" s="147"/>
      <c r="I8" s="144"/>
      <c r="J8" s="144" t="s">
        <v>561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</row>
    <row r="9" spans="2:20" ht="18.75" customHeight="1">
      <c r="B9" s="147"/>
      <c r="C9" s="147"/>
      <c r="D9" s="147"/>
      <c r="E9" s="147"/>
      <c r="F9" s="147"/>
      <c r="G9" s="147"/>
      <c r="H9" s="147"/>
      <c r="I9" s="144"/>
      <c r="J9" s="144" t="s">
        <v>562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2:20" ht="18.75" customHeight="1">
      <c r="B10" s="147"/>
      <c r="C10" s="147"/>
      <c r="D10" s="147"/>
      <c r="E10" s="147"/>
      <c r="F10" s="147"/>
      <c r="G10" s="147"/>
      <c r="H10" s="147"/>
      <c r="I10" s="144"/>
      <c r="J10" s="144" t="s">
        <v>563</v>
      </c>
      <c r="K10" s="144"/>
      <c r="L10" s="144"/>
      <c r="M10" s="144"/>
      <c r="N10" s="144"/>
      <c r="O10" s="144"/>
      <c r="P10" s="144"/>
      <c r="Q10" s="144"/>
      <c r="R10" s="144"/>
      <c r="S10" s="144"/>
      <c r="T10" s="144"/>
    </row>
    <row r="11" spans="2:20" ht="18.75" customHeight="1">
      <c r="B11" s="147"/>
      <c r="C11" s="147"/>
      <c r="D11" s="147"/>
      <c r="E11" s="147"/>
      <c r="F11" s="147"/>
      <c r="G11" s="147"/>
      <c r="H11" s="147"/>
      <c r="I11" s="144"/>
      <c r="J11" s="143"/>
      <c r="K11" s="144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2:20" ht="18.75" customHeight="1">
      <c r="B12" s="147"/>
      <c r="C12" s="147"/>
      <c r="D12" s="147"/>
      <c r="E12" s="147"/>
      <c r="F12" s="147"/>
      <c r="G12" s="147"/>
      <c r="H12" s="147"/>
      <c r="I12" s="144"/>
      <c r="J12" s="144" t="s">
        <v>574</v>
      </c>
      <c r="K12" s="144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2:20" ht="18.75" customHeight="1">
      <c r="B13" s="147"/>
      <c r="C13" s="147"/>
      <c r="D13" s="147"/>
      <c r="E13" s="147"/>
      <c r="F13" s="147"/>
      <c r="G13" s="147"/>
      <c r="H13" s="147"/>
      <c r="I13" s="144"/>
      <c r="J13" s="144" t="s">
        <v>571</v>
      </c>
      <c r="K13" s="144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2:20" ht="18.75" customHeight="1">
      <c r="B14" s="147"/>
      <c r="C14" s="147"/>
      <c r="D14" s="147"/>
      <c r="E14" s="147"/>
      <c r="F14" s="147"/>
      <c r="G14" s="147"/>
      <c r="H14" s="147"/>
      <c r="I14" s="144"/>
      <c r="J14" s="144" t="s">
        <v>557</v>
      </c>
      <c r="K14" s="144"/>
      <c r="L14" s="144"/>
      <c r="M14" s="144"/>
      <c r="N14" s="144"/>
      <c r="O14" s="144"/>
      <c r="P14" s="144"/>
      <c r="Q14" s="144"/>
      <c r="R14" s="144"/>
      <c r="S14" s="144"/>
      <c r="T14" s="144"/>
    </row>
    <row r="15" spans="2:20" ht="15.75" customHeight="1">
      <c r="B15" s="147"/>
      <c r="C15" s="147"/>
      <c r="D15" s="147"/>
      <c r="E15" s="147"/>
      <c r="F15" s="147"/>
      <c r="G15" s="147"/>
      <c r="H15" s="147"/>
      <c r="I15" s="144"/>
      <c r="J15" s="145" t="s">
        <v>561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2:20" ht="15.75" customHeight="1">
      <c r="B16" s="147"/>
      <c r="C16" s="147"/>
      <c r="D16" s="147"/>
      <c r="E16" s="147"/>
      <c r="F16" s="147"/>
      <c r="G16" s="147"/>
      <c r="H16" s="147"/>
      <c r="I16" s="144"/>
      <c r="J16" s="145" t="s">
        <v>562</v>
      </c>
      <c r="K16" s="144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2:20" ht="15.75" customHeight="1">
      <c r="B17" s="147"/>
      <c r="C17" s="147"/>
      <c r="D17" s="147"/>
      <c r="E17" s="147"/>
      <c r="F17" s="147"/>
      <c r="G17" s="147"/>
      <c r="H17" s="147"/>
      <c r="I17" s="144"/>
      <c r="J17" s="144" t="s">
        <v>563</v>
      </c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2:20" ht="18.75">
      <c r="B18" s="147"/>
      <c r="C18" s="147"/>
      <c r="D18" s="147"/>
      <c r="E18" s="147"/>
      <c r="F18" s="147"/>
      <c r="G18" s="147"/>
      <c r="H18" s="147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</row>
    <row r="19" spans="1:13" ht="15.75">
      <c r="A19" s="56"/>
      <c r="B19" s="186" t="s">
        <v>428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</row>
    <row r="20" spans="1:13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M20" s="58" t="s">
        <v>429</v>
      </c>
    </row>
    <row r="21" spans="1:13" ht="12.75">
      <c r="A21" s="57"/>
      <c r="B21" s="187" t="s">
        <v>138</v>
      </c>
      <c r="C21" s="187" t="s">
        <v>430</v>
      </c>
      <c r="D21" s="187" t="s">
        <v>431</v>
      </c>
      <c r="E21" s="187" t="s">
        <v>432</v>
      </c>
      <c r="F21" s="182" t="s">
        <v>139</v>
      </c>
      <c r="G21" s="182" t="s">
        <v>140</v>
      </c>
      <c r="H21" s="182" t="s">
        <v>141</v>
      </c>
      <c r="I21" s="182" t="s">
        <v>433</v>
      </c>
      <c r="J21" s="182" t="s">
        <v>143</v>
      </c>
      <c r="K21" s="179" t="s">
        <v>144</v>
      </c>
      <c r="L21" s="184" t="s">
        <v>145</v>
      </c>
      <c r="M21" s="184" t="s">
        <v>434</v>
      </c>
    </row>
    <row r="22" spans="1:13" ht="12.75">
      <c r="A22" s="57"/>
      <c r="B22" s="188"/>
      <c r="C22" s="188"/>
      <c r="D22" s="188"/>
      <c r="E22" s="189"/>
      <c r="F22" s="183"/>
      <c r="G22" s="183"/>
      <c r="H22" s="183"/>
      <c r="I22" s="183"/>
      <c r="J22" s="183"/>
      <c r="K22" s="180"/>
      <c r="L22" s="185"/>
      <c r="M22" s="185"/>
    </row>
    <row r="23" spans="1:256" ht="45">
      <c r="A23" s="9"/>
      <c r="B23" s="59" t="s">
        <v>435</v>
      </c>
      <c r="C23" s="60" t="s">
        <v>184</v>
      </c>
      <c r="D23" s="60" t="s">
        <v>134</v>
      </c>
      <c r="E23" s="60"/>
      <c r="F23" s="61"/>
      <c r="G23" s="61"/>
      <c r="H23" s="61"/>
      <c r="I23" s="61"/>
      <c r="J23" s="61"/>
      <c r="K23" s="62">
        <f>K24</f>
        <v>3857884.15</v>
      </c>
      <c r="L23" s="62">
        <f>L24</f>
        <v>101256550.64</v>
      </c>
      <c r="M23" s="62">
        <f>M24</f>
        <v>103474227.86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25.5">
      <c r="A24" s="8"/>
      <c r="B24" s="10" t="s">
        <v>271</v>
      </c>
      <c r="C24" s="63" t="s">
        <v>184</v>
      </c>
      <c r="D24" s="63" t="s">
        <v>134</v>
      </c>
      <c r="E24" s="63" t="s">
        <v>436</v>
      </c>
      <c r="F24" s="64" t="s">
        <v>70</v>
      </c>
      <c r="G24" s="64"/>
      <c r="H24" s="64"/>
      <c r="I24" s="64"/>
      <c r="J24" s="64"/>
      <c r="K24" s="65">
        <f>K61+K67+K70+K81+K84+K130+K87+K133+K90+K98+K25+K93+K119+K116+K78+K32+K113+K35+K38+K50+K55+K58+K64+K101+K127+K104+K122+K110+K136+K139+K148+K43+K46+K145+K142+K107</f>
        <v>3857884.15</v>
      </c>
      <c r="L24" s="65">
        <f>L61+L67+L70+L81+L84+L130+L87+L133+L90+L98+L25+L93+L119+L116+L78+L32+L113+L35+L38+L50+L55+L58+L64+L101+L127+L104+L122+L110+L136+L139+L148+L43+L46+L145+L142</f>
        <v>101256550.64</v>
      </c>
      <c r="M24" s="65">
        <f>M61+M67+M70+M81+M84+M130+M87+M133+M90+M98+M25+M93+M119+M116+M78+M32+M113+M35+M38+M50+M55+M58+M64+M101+M127+M104+M122+M110+M136+M139+M148+M43+M46+M145+M142</f>
        <v>103474227.86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19.25" customHeight="1">
      <c r="A25" s="8"/>
      <c r="B25" s="28" t="s">
        <v>287</v>
      </c>
      <c r="C25" s="66" t="s">
        <v>184</v>
      </c>
      <c r="D25" s="66" t="s">
        <v>134</v>
      </c>
      <c r="E25" s="63" t="s">
        <v>436</v>
      </c>
      <c r="F25" s="67" t="s">
        <v>70</v>
      </c>
      <c r="G25" s="67" t="s">
        <v>150</v>
      </c>
      <c r="H25" s="67" t="s">
        <v>231</v>
      </c>
      <c r="I25" s="67" t="s">
        <v>437</v>
      </c>
      <c r="J25" s="67"/>
      <c r="K25" s="68">
        <f>K26+K28+K30</f>
        <v>0</v>
      </c>
      <c r="L25" s="68">
        <f>L26+L28+L30</f>
        <v>1094556</v>
      </c>
      <c r="M25" s="68">
        <f>M26+M28+M30</f>
        <v>1094556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63.75">
      <c r="A26" s="8"/>
      <c r="B26" s="69" t="s">
        <v>155</v>
      </c>
      <c r="C26" s="70" t="s">
        <v>184</v>
      </c>
      <c r="D26" s="70" t="s">
        <v>134</v>
      </c>
      <c r="E26" s="70" t="s">
        <v>436</v>
      </c>
      <c r="F26" s="29" t="s">
        <v>70</v>
      </c>
      <c r="G26" s="29" t="s">
        <v>150</v>
      </c>
      <c r="H26" s="29" t="s">
        <v>231</v>
      </c>
      <c r="I26" s="71" t="s">
        <v>437</v>
      </c>
      <c r="J26" s="29" t="s">
        <v>132</v>
      </c>
      <c r="K26" s="30">
        <f>K27</f>
        <v>0</v>
      </c>
      <c r="L26" s="30">
        <f>L27</f>
        <v>1019798</v>
      </c>
      <c r="M26" s="30">
        <f>M27</f>
        <v>1019798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25.5">
      <c r="A27" s="8"/>
      <c r="B27" s="72" t="s">
        <v>156</v>
      </c>
      <c r="C27" s="70" t="s">
        <v>184</v>
      </c>
      <c r="D27" s="70" t="s">
        <v>134</v>
      </c>
      <c r="E27" s="70" t="s">
        <v>436</v>
      </c>
      <c r="F27" s="29" t="s">
        <v>70</v>
      </c>
      <c r="G27" s="29" t="s">
        <v>150</v>
      </c>
      <c r="H27" s="29" t="s">
        <v>231</v>
      </c>
      <c r="I27" s="71" t="s">
        <v>437</v>
      </c>
      <c r="J27" s="29" t="s">
        <v>157</v>
      </c>
      <c r="K27" s="30"/>
      <c r="L27" s="30">
        <f>274490+745308</f>
        <v>1019798</v>
      </c>
      <c r="M27" s="30">
        <f>274490+745308</f>
        <v>1019798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25.5">
      <c r="A28" s="8"/>
      <c r="B28" s="72" t="s">
        <v>158</v>
      </c>
      <c r="C28" s="70" t="s">
        <v>184</v>
      </c>
      <c r="D28" s="70" t="s">
        <v>134</v>
      </c>
      <c r="E28" s="70" t="s">
        <v>436</v>
      </c>
      <c r="F28" s="29" t="s">
        <v>70</v>
      </c>
      <c r="G28" s="29" t="s">
        <v>150</v>
      </c>
      <c r="H28" s="29" t="s">
        <v>231</v>
      </c>
      <c r="I28" s="71" t="s">
        <v>437</v>
      </c>
      <c r="J28" s="29" t="s">
        <v>159</v>
      </c>
      <c r="K28" s="30">
        <f>K29</f>
        <v>0</v>
      </c>
      <c r="L28" s="30">
        <f>L29</f>
        <v>74558</v>
      </c>
      <c r="M28" s="30">
        <f>M29</f>
        <v>74558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25.5">
      <c r="A29" s="8"/>
      <c r="B29" s="72" t="s">
        <v>160</v>
      </c>
      <c r="C29" s="70" t="s">
        <v>184</v>
      </c>
      <c r="D29" s="70" t="s">
        <v>134</v>
      </c>
      <c r="E29" s="70" t="s">
        <v>436</v>
      </c>
      <c r="F29" s="29" t="s">
        <v>70</v>
      </c>
      <c r="G29" s="29" t="s">
        <v>150</v>
      </c>
      <c r="H29" s="29" t="s">
        <v>231</v>
      </c>
      <c r="I29" s="71" t="s">
        <v>437</v>
      </c>
      <c r="J29" s="29" t="s">
        <v>161</v>
      </c>
      <c r="K29" s="30"/>
      <c r="L29" s="30">
        <f>38326+36232</f>
        <v>74558</v>
      </c>
      <c r="M29" s="30">
        <f>38326+36232</f>
        <v>74558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2.75">
      <c r="A30" s="8"/>
      <c r="B30" s="37" t="s">
        <v>289</v>
      </c>
      <c r="C30" s="73" t="s">
        <v>184</v>
      </c>
      <c r="D30" s="73" t="s">
        <v>134</v>
      </c>
      <c r="E30" s="73" t="s">
        <v>436</v>
      </c>
      <c r="F30" s="38" t="s">
        <v>70</v>
      </c>
      <c r="G30" s="38" t="s">
        <v>150</v>
      </c>
      <c r="H30" s="38" t="s">
        <v>231</v>
      </c>
      <c r="I30" s="71" t="s">
        <v>437</v>
      </c>
      <c r="J30" s="38" t="s">
        <v>263</v>
      </c>
      <c r="K30" s="30">
        <f>K31</f>
        <v>0</v>
      </c>
      <c r="L30" s="30">
        <f>L31</f>
        <v>200</v>
      </c>
      <c r="M30" s="30">
        <f>M31</f>
        <v>200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2.75">
      <c r="A31" s="8"/>
      <c r="B31" s="37" t="s">
        <v>135</v>
      </c>
      <c r="C31" s="73" t="s">
        <v>184</v>
      </c>
      <c r="D31" s="73" t="s">
        <v>134</v>
      </c>
      <c r="E31" s="73" t="s">
        <v>436</v>
      </c>
      <c r="F31" s="38" t="s">
        <v>70</v>
      </c>
      <c r="G31" s="38" t="s">
        <v>150</v>
      </c>
      <c r="H31" s="38" t="s">
        <v>231</v>
      </c>
      <c r="I31" s="71" t="s">
        <v>437</v>
      </c>
      <c r="J31" s="38" t="s">
        <v>290</v>
      </c>
      <c r="K31" s="30"/>
      <c r="L31" s="30">
        <v>200</v>
      </c>
      <c r="M31" s="30">
        <v>200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76.5">
      <c r="A32" s="8"/>
      <c r="B32" s="10" t="s">
        <v>370</v>
      </c>
      <c r="C32" s="63" t="s">
        <v>184</v>
      </c>
      <c r="D32" s="63" t="s">
        <v>134</v>
      </c>
      <c r="E32" s="63" t="s">
        <v>436</v>
      </c>
      <c r="F32" s="64" t="s">
        <v>70</v>
      </c>
      <c r="G32" s="64"/>
      <c r="H32" s="64"/>
      <c r="I32" s="64" t="s">
        <v>438</v>
      </c>
      <c r="J32" s="64"/>
      <c r="K32" s="65">
        <f aca="true" t="shared" si="0" ref="K32:M33">K33</f>
        <v>0</v>
      </c>
      <c r="L32" s="65">
        <f t="shared" si="0"/>
        <v>168540</v>
      </c>
      <c r="M32" s="65">
        <f t="shared" si="0"/>
        <v>168540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25.5">
      <c r="A33" s="8"/>
      <c r="B33" s="21" t="s">
        <v>172</v>
      </c>
      <c r="C33" s="70" t="s">
        <v>184</v>
      </c>
      <c r="D33" s="70" t="s">
        <v>134</v>
      </c>
      <c r="E33" s="70" t="s">
        <v>436</v>
      </c>
      <c r="F33" s="29" t="s">
        <v>70</v>
      </c>
      <c r="G33" s="29"/>
      <c r="H33" s="29"/>
      <c r="I33" s="29" t="s">
        <v>438</v>
      </c>
      <c r="J33" s="29" t="s">
        <v>173</v>
      </c>
      <c r="K33" s="30">
        <f t="shared" si="0"/>
        <v>0</v>
      </c>
      <c r="L33" s="30">
        <f t="shared" si="0"/>
        <v>168540</v>
      </c>
      <c r="M33" s="30">
        <f t="shared" si="0"/>
        <v>168540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12.75">
      <c r="A34" s="8"/>
      <c r="B34" s="21" t="s">
        <v>174</v>
      </c>
      <c r="C34" s="70" t="s">
        <v>184</v>
      </c>
      <c r="D34" s="70" t="s">
        <v>134</v>
      </c>
      <c r="E34" s="70" t="s">
        <v>436</v>
      </c>
      <c r="F34" s="29" t="s">
        <v>70</v>
      </c>
      <c r="G34" s="29"/>
      <c r="H34" s="29"/>
      <c r="I34" s="29" t="s">
        <v>438</v>
      </c>
      <c r="J34" s="29" t="s">
        <v>175</v>
      </c>
      <c r="K34" s="30"/>
      <c r="L34" s="30">
        <v>168540</v>
      </c>
      <c r="M34" s="30">
        <v>168540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38.25">
      <c r="A35" s="8"/>
      <c r="B35" s="10" t="s">
        <v>391</v>
      </c>
      <c r="C35" s="63" t="s">
        <v>184</v>
      </c>
      <c r="D35" s="63" t="s">
        <v>134</v>
      </c>
      <c r="E35" s="63" t="s">
        <v>436</v>
      </c>
      <c r="F35" s="64" t="s">
        <v>70</v>
      </c>
      <c r="G35" s="64" t="s">
        <v>220</v>
      </c>
      <c r="H35" s="64" t="s">
        <v>152</v>
      </c>
      <c r="I35" s="64" t="s">
        <v>439</v>
      </c>
      <c r="J35" s="64"/>
      <c r="K35" s="65">
        <f aca="true" t="shared" si="1" ref="K35:M36">K36</f>
        <v>0</v>
      </c>
      <c r="L35" s="65">
        <f t="shared" si="1"/>
        <v>96000</v>
      </c>
      <c r="M35" s="65">
        <f t="shared" si="1"/>
        <v>81000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2.75">
      <c r="A36" s="8"/>
      <c r="B36" s="21" t="s">
        <v>389</v>
      </c>
      <c r="C36" s="70" t="s">
        <v>184</v>
      </c>
      <c r="D36" s="70" t="s">
        <v>134</v>
      </c>
      <c r="E36" s="70" t="s">
        <v>436</v>
      </c>
      <c r="F36" s="29" t="s">
        <v>70</v>
      </c>
      <c r="G36" s="29" t="s">
        <v>220</v>
      </c>
      <c r="H36" s="29" t="s">
        <v>152</v>
      </c>
      <c r="I36" s="29" t="s">
        <v>439</v>
      </c>
      <c r="J36" s="29" t="s">
        <v>226</v>
      </c>
      <c r="K36" s="30">
        <f t="shared" si="1"/>
        <v>0</v>
      </c>
      <c r="L36" s="30">
        <f t="shared" si="1"/>
        <v>96000</v>
      </c>
      <c r="M36" s="30">
        <f t="shared" si="1"/>
        <v>81000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25.5">
      <c r="A37" s="8"/>
      <c r="B37" s="44" t="s">
        <v>227</v>
      </c>
      <c r="C37" s="70" t="s">
        <v>184</v>
      </c>
      <c r="D37" s="70" t="s">
        <v>134</v>
      </c>
      <c r="E37" s="70" t="s">
        <v>436</v>
      </c>
      <c r="F37" s="29" t="s">
        <v>70</v>
      </c>
      <c r="G37" s="29" t="s">
        <v>220</v>
      </c>
      <c r="H37" s="29" t="s">
        <v>152</v>
      </c>
      <c r="I37" s="29" t="s">
        <v>439</v>
      </c>
      <c r="J37" s="29" t="s">
        <v>228</v>
      </c>
      <c r="K37" s="30"/>
      <c r="L37" s="30">
        <v>96000</v>
      </c>
      <c r="M37" s="30">
        <v>81000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114.75">
      <c r="A38" s="8"/>
      <c r="B38" s="10" t="s">
        <v>406</v>
      </c>
      <c r="C38" s="63" t="s">
        <v>184</v>
      </c>
      <c r="D38" s="63" t="s">
        <v>134</v>
      </c>
      <c r="E38" s="63" t="s">
        <v>436</v>
      </c>
      <c r="F38" s="64" t="s">
        <v>70</v>
      </c>
      <c r="G38" s="64" t="s">
        <v>220</v>
      </c>
      <c r="H38" s="64" t="s">
        <v>222</v>
      </c>
      <c r="I38" s="64" t="s">
        <v>440</v>
      </c>
      <c r="J38" s="64"/>
      <c r="K38" s="65">
        <f>K39+K41</f>
        <v>0</v>
      </c>
      <c r="L38" s="65">
        <f>L39+L41</f>
        <v>625232</v>
      </c>
      <c r="M38" s="65">
        <f>M39+M41</f>
        <v>625232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63.75">
      <c r="A39" s="8"/>
      <c r="B39" s="69" t="s">
        <v>155</v>
      </c>
      <c r="C39" s="70" t="s">
        <v>184</v>
      </c>
      <c r="D39" s="70" t="s">
        <v>134</v>
      </c>
      <c r="E39" s="70" t="s">
        <v>436</v>
      </c>
      <c r="F39" s="29" t="s">
        <v>70</v>
      </c>
      <c r="G39" s="29" t="s">
        <v>220</v>
      </c>
      <c r="H39" s="29" t="s">
        <v>247</v>
      </c>
      <c r="I39" s="29" t="s">
        <v>440</v>
      </c>
      <c r="J39" s="29" t="s">
        <v>132</v>
      </c>
      <c r="K39" s="30">
        <f>K40</f>
        <v>0</v>
      </c>
      <c r="L39" s="30">
        <f>L40</f>
        <v>500145</v>
      </c>
      <c r="M39" s="30">
        <f>M40</f>
        <v>500145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25.5">
      <c r="A40" s="8"/>
      <c r="B40" s="72" t="s">
        <v>156</v>
      </c>
      <c r="C40" s="70" t="s">
        <v>184</v>
      </c>
      <c r="D40" s="70" t="s">
        <v>134</v>
      </c>
      <c r="E40" s="70" t="s">
        <v>436</v>
      </c>
      <c r="F40" s="29" t="s">
        <v>70</v>
      </c>
      <c r="G40" s="29" t="s">
        <v>220</v>
      </c>
      <c r="H40" s="29" t="s">
        <v>247</v>
      </c>
      <c r="I40" s="29" t="s">
        <v>440</v>
      </c>
      <c r="J40" s="29" t="s">
        <v>157</v>
      </c>
      <c r="K40" s="30"/>
      <c r="L40" s="30">
        <v>500145</v>
      </c>
      <c r="M40" s="30">
        <v>500145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25.5">
      <c r="A41" s="8"/>
      <c r="B41" s="72" t="s">
        <v>158</v>
      </c>
      <c r="C41" s="70" t="s">
        <v>184</v>
      </c>
      <c r="D41" s="70" t="s">
        <v>134</v>
      </c>
      <c r="E41" s="70" t="s">
        <v>436</v>
      </c>
      <c r="F41" s="29" t="s">
        <v>70</v>
      </c>
      <c r="G41" s="29" t="s">
        <v>220</v>
      </c>
      <c r="H41" s="29" t="s">
        <v>247</v>
      </c>
      <c r="I41" s="29" t="s">
        <v>440</v>
      </c>
      <c r="J41" s="29" t="s">
        <v>159</v>
      </c>
      <c r="K41" s="30">
        <f>K42</f>
        <v>0</v>
      </c>
      <c r="L41" s="30">
        <f>L42</f>
        <v>125087</v>
      </c>
      <c r="M41" s="30">
        <f>M42</f>
        <v>125087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25.5">
      <c r="A42" s="8"/>
      <c r="B42" s="72" t="s">
        <v>160</v>
      </c>
      <c r="C42" s="70" t="s">
        <v>184</v>
      </c>
      <c r="D42" s="70" t="s">
        <v>134</v>
      </c>
      <c r="E42" s="70" t="s">
        <v>436</v>
      </c>
      <c r="F42" s="29" t="s">
        <v>70</v>
      </c>
      <c r="G42" s="29" t="s">
        <v>220</v>
      </c>
      <c r="H42" s="29" t="s">
        <v>247</v>
      </c>
      <c r="I42" s="29" t="s">
        <v>440</v>
      </c>
      <c r="J42" s="29" t="s">
        <v>161</v>
      </c>
      <c r="K42" s="30"/>
      <c r="L42" s="30">
        <v>125087</v>
      </c>
      <c r="M42" s="30">
        <v>125087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ht="126.75" customHeight="1">
      <c r="A43" s="8"/>
      <c r="B43" s="10" t="s">
        <v>408</v>
      </c>
      <c r="C43" s="63" t="s">
        <v>184</v>
      </c>
      <c r="D43" s="63" t="s">
        <v>134</v>
      </c>
      <c r="E43" s="63" t="s">
        <v>436</v>
      </c>
      <c r="F43" s="64" t="s">
        <v>70</v>
      </c>
      <c r="G43" s="64" t="s">
        <v>220</v>
      </c>
      <c r="H43" s="64" t="s">
        <v>247</v>
      </c>
      <c r="I43" s="64" t="s">
        <v>441</v>
      </c>
      <c r="J43" s="64"/>
      <c r="K43" s="65">
        <f aca="true" t="shared" si="2" ref="K43:M44">K44</f>
        <v>0</v>
      </c>
      <c r="L43" s="65">
        <f t="shared" si="2"/>
        <v>70000</v>
      </c>
      <c r="M43" s="65">
        <f t="shared" si="2"/>
        <v>70000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ht="25.5">
      <c r="A44" s="8"/>
      <c r="B44" s="72" t="s">
        <v>158</v>
      </c>
      <c r="C44" s="70" t="s">
        <v>184</v>
      </c>
      <c r="D44" s="70" t="s">
        <v>134</v>
      </c>
      <c r="E44" s="70" t="s">
        <v>436</v>
      </c>
      <c r="F44" s="29" t="s">
        <v>70</v>
      </c>
      <c r="G44" s="29" t="s">
        <v>220</v>
      </c>
      <c r="H44" s="29" t="s">
        <v>247</v>
      </c>
      <c r="I44" s="29" t="s">
        <v>441</v>
      </c>
      <c r="J44" s="29" t="s">
        <v>159</v>
      </c>
      <c r="K44" s="30">
        <f t="shared" si="2"/>
        <v>0</v>
      </c>
      <c r="L44" s="30">
        <f t="shared" si="2"/>
        <v>70000</v>
      </c>
      <c r="M44" s="30">
        <f t="shared" si="2"/>
        <v>70000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ht="25.5">
      <c r="A45" s="8"/>
      <c r="B45" s="72" t="s">
        <v>160</v>
      </c>
      <c r="C45" s="70" t="s">
        <v>184</v>
      </c>
      <c r="D45" s="70" t="s">
        <v>134</v>
      </c>
      <c r="E45" s="70" t="s">
        <v>436</v>
      </c>
      <c r="F45" s="29" t="s">
        <v>70</v>
      </c>
      <c r="G45" s="29" t="s">
        <v>220</v>
      </c>
      <c r="H45" s="29" t="s">
        <v>247</v>
      </c>
      <c r="I45" s="29" t="s">
        <v>441</v>
      </c>
      <c r="J45" s="29" t="s">
        <v>161</v>
      </c>
      <c r="K45" s="30"/>
      <c r="L45" s="30">
        <f>70000</f>
        <v>70000</v>
      </c>
      <c r="M45" s="30">
        <f>70000</f>
        <v>70000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ht="153">
      <c r="A46" s="8"/>
      <c r="B46" s="10" t="s">
        <v>397</v>
      </c>
      <c r="C46" s="63" t="s">
        <v>184</v>
      </c>
      <c r="D46" s="63" t="s">
        <v>134</v>
      </c>
      <c r="E46" s="63" t="s">
        <v>436</v>
      </c>
      <c r="F46" s="64" t="s">
        <v>70</v>
      </c>
      <c r="G46" s="64" t="s">
        <v>220</v>
      </c>
      <c r="H46" s="64" t="s">
        <v>222</v>
      </c>
      <c r="I46" s="64" t="s">
        <v>442</v>
      </c>
      <c r="J46" s="64"/>
      <c r="K46" s="65">
        <f>K47</f>
        <v>0</v>
      </c>
      <c r="L46" s="65">
        <f>L47</f>
        <v>7784568</v>
      </c>
      <c r="M46" s="65">
        <f>M47</f>
        <v>7955668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ht="12.75">
      <c r="A47" s="8"/>
      <c r="B47" s="21" t="s">
        <v>225</v>
      </c>
      <c r="C47" s="70" t="s">
        <v>184</v>
      </c>
      <c r="D47" s="70" t="s">
        <v>134</v>
      </c>
      <c r="E47" s="70" t="s">
        <v>436</v>
      </c>
      <c r="F47" s="29" t="s">
        <v>70</v>
      </c>
      <c r="G47" s="29" t="s">
        <v>220</v>
      </c>
      <c r="H47" s="29" t="s">
        <v>222</v>
      </c>
      <c r="I47" s="29" t="s">
        <v>442</v>
      </c>
      <c r="J47" s="29" t="s">
        <v>226</v>
      </c>
      <c r="K47" s="30">
        <f>K48+K49</f>
        <v>0</v>
      </c>
      <c r="L47" s="30">
        <f>L48+L49</f>
        <v>7784568</v>
      </c>
      <c r="M47" s="30">
        <f>M48+M49</f>
        <v>7955668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25.5">
      <c r="A48" s="8"/>
      <c r="B48" s="74" t="s">
        <v>399</v>
      </c>
      <c r="C48" s="70" t="s">
        <v>184</v>
      </c>
      <c r="D48" s="70" t="s">
        <v>134</v>
      </c>
      <c r="E48" s="70" t="s">
        <v>436</v>
      </c>
      <c r="F48" s="29" t="s">
        <v>70</v>
      </c>
      <c r="G48" s="29" t="s">
        <v>220</v>
      </c>
      <c r="H48" s="29" t="s">
        <v>222</v>
      </c>
      <c r="I48" s="29" t="s">
        <v>442</v>
      </c>
      <c r="J48" s="29" t="s">
        <v>400</v>
      </c>
      <c r="K48" s="30"/>
      <c r="L48" s="30">
        <v>5722641</v>
      </c>
      <c r="M48" s="30">
        <v>5812200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ht="25.5">
      <c r="A49" s="8"/>
      <c r="B49" s="44" t="s">
        <v>227</v>
      </c>
      <c r="C49" s="70" t="s">
        <v>184</v>
      </c>
      <c r="D49" s="70" t="s">
        <v>134</v>
      </c>
      <c r="E49" s="70" t="s">
        <v>436</v>
      </c>
      <c r="F49" s="29" t="s">
        <v>70</v>
      </c>
      <c r="G49" s="29" t="s">
        <v>220</v>
      </c>
      <c r="H49" s="29" t="s">
        <v>222</v>
      </c>
      <c r="I49" s="29" t="s">
        <v>442</v>
      </c>
      <c r="J49" s="29" t="s">
        <v>228</v>
      </c>
      <c r="K49" s="30"/>
      <c r="L49" s="30">
        <v>2061927</v>
      </c>
      <c r="M49" s="30">
        <v>2143468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ht="51">
      <c r="A50" s="8"/>
      <c r="B50" s="10" t="s">
        <v>330</v>
      </c>
      <c r="C50" s="63" t="s">
        <v>184</v>
      </c>
      <c r="D50" s="63" t="s">
        <v>134</v>
      </c>
      <c r="E50" s="63" t="s">
        <v>436</v>
      </c>
      <c r="F50" s="64" t="s">
        <v>70</v>
      </c>
      <c r="G50" s="64" t="s">
        <v>222</v>
      </c>
      <c r="H50" s="64" t="s">
        <v>242</v>
      </c>
      <c r="I50" s="64" t="s">
        <v>443</v>
      </c>
      <c r="J50" s="64"/>
      <c r="K50" s="65">
        <f>K51+K53</f>
        <v>0</v>
      </c>
      <c r="L50" s="65">
        <f>L51+L53</f>
        <v>156308</v>
      </c>
      <c r="M50" s="65">
        <f>M51+M53</f>
        <v>156308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ht="63.75">
      <c r="A51" s="8"/>
      <c r="B51" s="69" t="s">
        <v>155</v>
      </c>
      <c r="C51" s="70" t="s">
        <v>184</v>
      </c>
      <c r="D51" s="70" t="s">
        <v>134</v>
      </c>
      <c r="E51" s="70" t="s">
        <v>436</v>
      </c>
      <c r="F51" s="29" t="s">
        <v>332</v>
      </c>
      <c r="G51" s="29" t="s">
        <v>222</v>
      </c>
      <c r="H51" s="29" t="s">
        <v>242</v>
      </c>
      <c r="I51" s="29" t="s">
        <v>443</v>
      </c>
      <c r="J51" s="29" t="s">
        <v>132</v>
      </c>
      <c r="K51" s="30">
        <f>K52</f>
        <v>0</v>
      </c>
      <c r="L51" s="30">
        <f>L52</f>
        <v>116210</v>
      </c>
      <c r="M51" s="30">
        <f>M52</f>
        <v>116210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25.5">
      <c r="A52" s="8"/>
      <c r="B52" s="72" t="s">
        <v>156</v>
      </c>
      <c r="C52" s="70" t="s">
        <v>184</v>
      </c>
      <c r="D52" s="70" t="s">
        <v>134</v>
      </c>
      <c r="E52" s="70" t="s">
        <v>436</v>
      </c>
      <c r="F52" s="29" t="s">
        <v>70</v>
      </c>
      <c r="G52" s="29" t="s">
        <v>222</v>
      </c>
      <c r="H52" s="29" t="s">
        <v>242</v>
      </c>
      <c r="I52" s="29" t="s">
        <v>443</v>
      </c>
      <c r="J52" s="29" t="s">
        <v>157</v>
      </c>
      <c r="K52" s="30"/>
      <c r="L52" s="30">
        <v>116210</v>
      </c>
      <c r="M52" s="30">
        <v>116210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25.5">
      <c r="A53" s="8"/>
      <c r="B53" s="17" t="s">
        <v>158</v>
      </c>
      <c r="C53" s="70" t="s">
        <v>184</v>
      </c>
      <c r="D53" s="70" t="s">
        <v>134</v>
      </c>
      <c r="E53" s="70" t="s">
        <v>436</v>
      </c>
      <c r="F53" s="29" t="s">
        <v>70</v>
      </c>
      <c r="G53" s="29" t="s">
        <v>222</v>
      </c>
      <c r="H53" s="29" t="s">
        <v>242</v>
      </c>
      <c r="I53" s="29" t="s">
        <v>443</v>
      </c>
      <c r="J53" s="29" t="s">
        <v>159</v>
      </c>
      <c r="K53" s="30">
        <f>K54</f>
        <v>0</v>
      </c>
      <c r="L53" s="30">
        <f>L54</f>
        <v>40098</v>
      </c>
      <c r="M53" s="30">
        <f>M54</f>
        <v>40098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25.5">
      <c r="A54" s="8"/>
      <c r="B54" s="17" t="s">
        <v>160</v>
      </c>
      <c r="C54" s="70" t="s">
        <v>184</v>
      </c>
      <c r="D54" s="70" t="s">
        <v>134</v>
      </c>
      <c r="E54" s="70" t="s">
        <v>436</v>
      </c>
      <c r="F54" s="29" t="s">
        <v>70</v>
      </c>
      <c r="G54" s="29" t="s">
        <v>222</v>
      </c>
      <c r="H54" s="29" t="s">
        <v>242</v>
      </c>
      <c r="I54" s="29" t="s">
        <v>443</v>
      </c>
      <c r="J54" s="29" t="s">
        <v>161</v>
      </c>
      <c r="K54" s="30"/>
      <c r="L54" s="30">
        <v>40098</v>
      </c>
      <c r="M54" s="30">
        <v>40098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51">
      <c r="A55" s="8"/>
      <c r="B55" s="10" t="s">
        <v>444</v>
      </c>
      <c r="C55" s="63" t="s">
        <v>184</v>
      </c>
      <c r="D55" s="63" t="s">
        <v>134</v>
      </c>
      <c r="E55" s="63" t="s">
        <v>436</v>
      </c>
      <c r="F55" s="64" t="s">
        <v>70</v>
      </c>
      <c r="G55" s="64" t="s">
        <v>220</v>
      </c>
      <c r="H55" s="64" t="s">
        <v>222</v>
      </c>
      <c r="I55" s="64" t="s">
        <v>445</v>
      </c>
      <c r="J55" s="64"/>
      <c r="K55" s="65">
        <f aca="true" t="shared" si="3" ref="K55:M56">K56</f>
        <v>0</v>
      </c>
      <c r="L55" s="65">
        <f t="shared" si="3"/>
        <v>2840409</v>
      </c>
      <c r="M55" s="65">
        <f t="shared" si="3"/>
        <v>2840409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25.5">
      <c r="A56" s="8"/>
      <c r="B56" s="72" t="s">
        <v>354</v>
      </c>
      <c r="C56" s="70" t="s">
        <v>184</v>
      </c>
      <c r="D56" s="70" t="s">
        <v>134</v>
      </c>
      <c r="E56" s="70" t="s">
        <v>436</v>
      </c>
      <c r="F56" s="29" t="s">
        <v>70</v>
      </c>
      <c r="G56" s="29" t="s">
        <v>220</v>
      </c>
      <c r="H56" s="29" t="s">
        <v>222</v>
      </c>
      <c r="I56" s="29" t="s">
        <v>445</v>
      </c>
      <c r="J56" s="29" t="s">
        <v>355</v>
      </c>
      <c r="K56" s="30">
        <f t="shared" si="3"/>
        <v>0</v>
      </c>
      <c r="L56" s="30">
        <f t="shared" si="3"/>
        <v>2840409</v>
      </c>
      <c r="M56" s="30">
        <f t="shared" si="3"/>
        <v>2840409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12.75">
      <c r="A57" s="8"/>
      <c r="B57" s="72" t="s">
        <v>356</v>
      </c>
      <c r="C57" s="70" t="s">
        <v>184</v>
      </c>
      <c r="D57" s="70" t="s">
        <v>134</v>
      </c>
      <c r="E57" s="70" t="s">
        <v>436</v>
      </c>
      <c r="F57" s="29" t="s">
        <v>70</v>
      </c>
      <c r="G57" s="29" t="s">
        <v>220</v>
      </c>
      <c r="H57" s="29" t="s">
        <v>222</v>
      </c>
      <c r="I57" s="29" t="s">
        <v>445</v>
      </c>
      <c r="J57" s="29" t="s">
        <v>357</v>
      </c>
      <c r="K57" s="30"/>
      <c r="L57" s="30">
        <v>2840409</v>
      </c>
      <c r="M57" s="30">
        <v>2840409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38.25">
      <c r="A58" s="8"/>
      <c r="B58" s="32" t="s">
        <v>300</v>
      </c>
      <c r="C58" s="75" t="s">
        <v>184</v>
      </c>
      <c r="D58" s="75" t="s">
        <v>134</v>
      </c>
      <c r="E58" s="75" t="s">
        <v>436</v>
      </c>
      <c r="F58" s="36" t="s">
        <v>70</v>
      </c>
      <c r="G58" s="36" t="s">
        <v>184</v>
      </c>
      <c r="H58" s="36" t="s">
        <v>152</v>
      </c>
      <c r="I58" s="36" t="s">
        <v>446</v>
      </c>
      <c r="J58" s="36"/>
      <c r="K58" s="65">
        <f aca="true" t="shared" si="4" ref="K58:M59">K59</f>
        <v>0</v>
      </c>
      <c r="L58" s="65">
        <f t="shared" si="4"/>
        <v>905494</v>
      </c>
      <c r="M58" s="65">
        <f t="shared" si="4"/>
        <v>938044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12.75">
      <c r="A59" s="8"/>
      <c r="B59" s="37" t="s">
        <v>269</v>
      </c>
      <c r="C59" s="73" t="s">
        <v>184</v>
      </c>
      <c r="D59" s="73" t="s">
        <v>134</v>
      </c>
      <c r="E59" s="73" t="s">
        <v>436</v>
      </c>
      <c r="F59" s="38" t="s">
        <v>70</v>
      </c>
      <c r="G59" s="38" t="s">
        <v>184</v>
      </c>
      <c r="H59" s="38" t="s">
        <v>152</v>
      </c>
      <c r="I59" s="38" t="s">
        <v>446</v>
      </c>
      <c r="J59" s="38" t="s">
        <v>263</v>
      </c>
      <c r="K59" s="30">
        <f t="shared" si="4"/>
        <v>0</v>
      </c>
      <c r="L59" s="30">
        <f t="shared" si="4"/>
        <v>905494</v>
      </c>
      <c r="M59" s="30">
        <f t="shared" si="4"/>
        <v>938044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12.75">
      <c r="A60" s="8"/>
      <c r="B60" s="37" t="s">
        <v>302</v>
      </c>
      <c r="C60" s="73" t="s">
        <v>184</v>
      </c>
      <c r="D60" s="73" t="s">
        <v>134</v>
      </c>
      <c r="E60" s="73" t="s">
        <v>436</v>
      </c>
      <c r="F60" s="38" t="s">
        <v>70</v>
      </c>
      <c r="G60" s="38" t="s">
        <v>184</v>
      </c>
      <c r="H60" s="38" t="s">
        <v>152</v>
      </c>
      <c r="I60" s="38" t="s">
        <v>446</v>
      </c>
      <c r="J60" s="38" t="s">
        <v>303</v>
      </c>
      <c r="K60" s="30"/>
      <c r="L60" s="30">
        <v>905494</v>
      </c>
      <c r="M60" s="30">
        <v>938044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38.25">
      <c r="A61" s="8"/>
      <c r="B61" s="10" t="s">
        <v>279</v>
      </c>
      <c r="C61" s="63" t="s">
        <v>184</v>
      </c>
      <c r="D61" s="63" t="s">
        <v>134</v>
      </c>
      <c r="E61" s="63" t="s">
        <v>436</v>
      </c>
      <c r="F61" s="64" t="s">
        <v>70</v>
      </c>
      <c r="G61" s="71"/>
      <c r="H61" s="71"/>
      <c r="I61" s="67" t="s">
        <v>447</v>
      </c>
      <c r="J61" s="67"/>
      <c r="K61" s="76">
        <f aca="true" t="shared" si="5" ref="K61:M62">K62</f>
        <v>0</v>
      </c>
      <c r="L61" s="76">
        <f t="shared" si="5"/>
        <v>802</v>
      </c>
      <c r="M61" s="76">
        <f t="shared" si="5"/>
        <v>2084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ht="25.5">
      <c r="A62" s="8"/>
      <c r="B62" s="17" t="s">
        <v>158</v>
      </c>
      <c r="C62" s="70" t="s">
        <v>184</v>
      </c>
      <c r="D62" s="70" t="s">
        <v>134</v>
      </c>
      <c r="E62" s="70" t="s">
        <v>436</v>
      </c>
      <c r="F62" s="29" t="s">
        <v>70</v>
      </c>
      <c r="G62" s="71"/>
      <c r="H62" s="71"/>
      <c r="I62" s="71" t="s">
        <v>447</v>
      </c>
      <c r="J62" s="14" t="s">
        <v>159</v>
      </c>
      <c r="K62" s="77">
        <f t="shared" si="5"/>
        <v>0</v>
      </c>
      <c r="L62" s="77">
        <f t="shared" si="5"/>
        <v>802</v>
      </c>
      <c r="M62" s="77">
        <f t="shared" si="5"/>
        <v>2084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ht="25.5">
      <c r="A63" s="8"/>
      <c r="B63" s="17" t="s">
        <v>160</v>
      </c>
      <c r="C63" s="70" t="s">
        <v>184</v>
      </c>
      <c r="D63" s="70" t="s">
        <v>134</v>
      </c>
      <c r="E63" s="70" t="s">
        <v>436</v>
      </c>
      <c r="F63" s="29" t="s">
        <v>70</v>
      </c>
      <c r="G63" s="71"/>
      <c r="H63" s="71"/>
      <c r="I63" s="71" t="s">
        <v>447</v>
      </c>
      <c r="J63" s="14" t="s">
        <v>161</v>
      </c>
      <c r="K63" s="77"/>
      <c r="L63" s="77">
        <v>802</v>
      </c>
      <c r="M63" s="77">
        <v>2084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ht="38.25">
      <c r="A64" s="8"/>
      <c r="B64" s="78" t="s">
        <v>403</v>
      </c>
      <c r="C64" s="63" t="s">
        <v>184</v>
      </c>
      <c r="D64" s="63" t="s">
        <v>134</v>
      </c>
      <c r="E64" s="63" t="s">
        <v>436</v>
      </c>
      <c r="F64" s="64" t="s">
        <v>70</v>
      </c>
      <c r="G64" s="64" t="s">
        <v>220</v>
      </c>
      <c r="H64" s="64" t="s">
        <v>222</v>
      </c>
      <c r="I64" s="64" t="s">
        <v>448</v>
      </c>
      <c r="J64" s="64"/>
      <c r="K64" s="65">
        <f>K66</f>
        <v>0</v>
      </c>
      <c r="L64" s="65">
        <f>L66</f>
        <v>429331.28</v>
      </c>
      <c r="M64" s="65">
        <f>M66</f>
        <v>305976.5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12.75">
      <c r="A65" s="8"/>
      <c r="B65" s="79" t="s">
        <v>225</v>
      </c>
      <c r="C65" s="70" t="s">
        <v>184</v>
      </c>
      <c r="D65" s="70" t="s">
        <v>134</v>
      </c>
      <c r="E65" s="70" t="s">
        <v>436</v>
      </c>
      <c r="F65" s="29" t="s">
        <v>70</v>
      </c>
      <c r="G65" s="29" t="s">
        <v>220</v>
      </c>
      <c r="H65" s="29" t="s">
        <v>222</v>
      </c>
      <c r="I65" s="29" t="s">
        <v>448</v>
      </c>
      <c r="J65" s="29" t="s">
        <v>226</v>
      </c>
      <c r="K65" s="30">
        <f>K66</f>
        <v>0</v>
      </c>
      <c r="L65" s="30">
        <f>L66</f>
        <v>429331.28</v>
      </c>
      <c r="M65" s="30">
        <f>M66</f>
        <v>305976.5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ht="25.5">
      <c r="A66" s="8"/>
      <c r="B66" s="74" t="s">
        <v>399</v>
      </c>
      <c r="C66" s="70" t="s">
        <v>184</v>
      </c>
      <c r="D66" s="70" t="s">
        <v>134</v>
      </c>
      <c r="E66" s="70" t="s">
        <v>436</v>
      </c>
      <c r="F66" s="29" t="s">
        <v>70</v>
      </c>
      <c r="G66" s="29" t="s">
        <v>220</v>
      </c>
      <c r="H66" s="29" t="s">
        <v>222</v>
      </c>
      <c r="I66" s="29" t="s">
        <v>448</v>
      </c>
      <c r="J66" s="29" t="s">
        <v>400</v>
      </c>
      <c r="K66" s="30"/>
      <c r="L66" s="30">
        <v>429331.28</v>
      </c>
      <c r="M66" s="30">
        <v>305976.5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45" customHeight="1">
      <c r="A67" s="8"/>
      <c r="B67" s="7" t="s">
        <v>273</v>
      </c>
      <c r="C67" s="63" t="s">
        <v>184</v>
      </c>
      <c r="D67" s="63" t="s">
        <v>134</v>
      </c>
      <c r="E67" s="63" t="s">
        <v>436</v>
      </c>
      <c r="F67" s="64" t="s">
        <v>70</v>
      </c>
      <c r="G67" s="64" t="s">
        <v>150</v>
      </c>
      <c r="H67" s="64" t="s">
        <v>222</v>
      </c>
      <c r="I67" s="64" t="s">
        <v>449</v>
      </c>
      <c r="J67" s="64"/>
      <c r="K67" s="65">
        <f aca="true" t="shared" si="6" ref="K67:M68">K68</f>
        <v>0</v>
      </c>
      <c r="L67" s="65">
        <f t="shared" si="6"/>
        <v>1244400</v>
      </c>
      <c r="M67" s="65">
        <f t="shared" si="6"/>
        <v>1244400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63.75">
      <c r="A68" s="8"/>
      <c r="B68" s="69" t="s">
        <v>155</v>
      </c>
      <c r="C68" s="70" t="s">
        <v>184</v>
      </c>
      <c r="D68" s="70" t="s">
        <v>134</v>
      </c>
      <c r="E68" s="70" t="s">
        <v>436</v>
      </c>
      <c r="F68" s="29" t="s">
        <v>70</v>
      </c>
      <c r="G68" s="29" t="s">
        <v>150</v>
      </c>
      <c r="H68" s="29" t="s">
        <v>222</v>
      </c>
      <c r="I68" s="29" t="s">
        <v>449</v>
      </c>
      <c r="J68" s="29" t="s">
        <v>132</v>
      </c>
      <c r="K68" s="30">
        <f t="shared" si="6"/>
        <v>0</v>
      </c>
      <c r="L68" s="30">
        <f t="shared" si="6"/>
        <v>1244400</v>
      </c>
      <c r="M68" s="30">
        <f t="shared" si="6"/>
        <v>1244400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25.5">
      <c r="A69" s="8"/>
      <c r="B69" s="72" t="s">
        <v>156</v>
      </c>
      <c r="C69" s="70" t="s">
        <v>184</v>
      </c>
      <c r="D69" s="70" t="s">
        <v>134</v>
      </c>
      <c r="E69" s="70" t="s">
        <v>436</v>
      </c>
      <c r="F69" s="29" t="s">
        <v>70</v>
      </c>
      <c r="G69" s="29" t="s">
        <v>150</v>
      </c>
      <c r="H69" s="29" t="s">
        <v>222</v>
      </c>
      <c r="I69" s="29" t="s">
        <v>449</v>
      </c>
      <c r="J69" s="29" t="s">
        <v>157</v>
      </c>
      <c r="K69" s="30"/>
      <c r="L69" s="30">
        <v>1244400</v>
      </c>
      <c r="M69" s="30">
        <v>1244400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30" customHeight="1">
      <c r="A70" s="8"/>
      <c r="B70" s="10" t="s">
        <v>201</v>
      </c>
      <c r="C70" s="63" t="s">
        <v>184</v>
      </c>
      <c r="D70" s="63" t="s">
        <v>134</v>
      </c>
      <c r="E70" s="63" t="s">
        <v>436</v>
      </c>
      <c r="F70" s="64" t="s">
        <v>70</v>
      </c>
      <c r="G70" s="64" t="s">
        <v>150</v>
      </c>
      <c r="H70" s="64" t="s">
        <v>222</v>
      </c>
      <c r="I70" s="64" t="s">
        <v>450</v>
      </c>
      <c r="J70" s="64"/>
      <c r="K70" s="65">
        <f>K71+K73+K75</f>
        <v>638826</v>
      </c>
      <c r="L70" s="65">
        <f>L71+L73+L75</f>
        <v>19730568</v>
      </c>
      <c r="M70" s="65">
        <f>M71+M73+M75</f>
        <v>19730568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ht="63.75">
      <c r="A71" s="8"/>
      <c r="B71" s="69" t="s">
        <v>155</v>
      </c>
      <c r="C71" s="70" t="s">
        <v>184</v>
      </c>
      <c r="D71" s="70" t="s">
        <v>134</v>
      </c>
      <c r="E71" s="70" t="s">
        <v>436</v>
      </c>
      <c r="F71" s="29" t="s">
        <v>70</v>
      </c>
      <c r="G71" s="29" t="s">
        <v>150</v>
      </c>
      <c r="H71" s="29" t="s">
        <v>222</v>
      </c>
      <c r="I71" s="29" t="s">
        <v>450</v>
      </c>
      <c r="J71" s="29" t="s">
        <v>132</v>
      </c>
      <c r="K71" s="30">
        <f>K72</f>
        <v>30000</v>
      </c>
      <c r="L71" s="30">
        <f>L72</f>
        <v>16605000</v>
      </c>
      <c r="M71" s="30">
        <f>M72</f>
        <v>16605000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25.5">
      <c r="A72" s="8"/>
      <c r="B72" s="72" t="s">
        <v>156</v>
      </c>
      <c r="C72" s="70" t="s">
        <v>184</v>
      </c>
      <c r="D72" s="70" t="s">
        <v>134</v>
      </c>
      <c r="E72" s="70" t="s">
        <v>436</v>
      </c>
      <c r="F72" s="29" t="s">
        <v>70</v>
      </c>
      <c r="G72" s="29" t="s">
        <v>150</v>
      </c>
      <c r="H72" s="29" t="s">
        <v>222</v>
      </c>
      <c r="I72" s="29" t="s">
        <v>450</v>
      </c>
      <c r="J72" s="29" t="s">
        <v>157</v>
      </c>
      <c r="K72" s="30">
        <v>30000</v>
      </c>
      <c r="L72" s="30">
        <v>16605000</v>
      </c>
      <c r="M72" s="30">
        <v>16605000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25.5">
      <c r="A73" s="8"/>
      <c r="B73" s="72" t="s">
        <v>158</v>
      </c>
      <c r="C73" s="70" t="s">
        <v>184</v>
      </c>
      <c r="D73" s="70" t="s">
        <v>134</v>
      </c>
      <c r="E73" s="70" t="s">
        <v>436</v>
      </c>
      <c r="F73" s="29" t="s">
        <v>70</v>
      </c>
      <c r="G73" s="29" t="s">
        <v>150</v>
      </c>
      <c r="H73" s="29" t="s">
        <v>222</v>
      </c>
      <c r="I73" s="29" t="s">
        <v>450</v>
      </c>
      <c r="J73" s="29" t="s">
        <v>159</v>
      </c>
      <c r="K73" s="30">
        <f>K74</f>
        <v>608826</v>
      </c>
      <c r="L73" s="30">
        <f>L74</f>
        <v>2916568</v>
      </c>
      <c r="M73" s="30">
        <f>M74</f>
        <v>2916568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ht="25.5">
      <c r="A74" s="8"/>
      <c r="B74" s="72" t="s">
        <v>160</v>
      </c>
      <c r="C74" s="70" t="s">
        <v>184</v>
      </c>
      <c r="D74" s="70" t="s">
        <v>134</v>
      </c>
      <c r="E74" s="70" t="s">
        <v>436</v>
      </c>
      <c r="F74" s="29" t="s">
        <v>70</v>
      </c>
      <c r="G74" s="29" t="s">
        <v>150</v>
      </c>
      <c r="H74" s="29" t="s">
        <v>222</v>
      </c>
      <c r="I74" s="29" t="s">
        <v>450</v>
      </c>
      <c r="J74" s="29" t="s">
        <v>161</v>
      </c>
      <c r="K74" s="30">
        <f>200000+20000+388826</f>
        <v>608826</v>
      </c>
      <c r="L74" s="30">
        <v>2916568</v>
      </c>
      <c r="M74" s="30">
        <v>2916568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12.75">
      <c r="A75" s="8"/>
      <c r="B75" s="80" t="s">
        <v>207</v>
      </c>
      <c r="C75" s="70" t="s">
        <v>184</v>
      </c>
      <c r="D75" s="70" t="s">
        <v>134</v>
      </c>
      <c r="E75" s="70" t="s">
        <v>436</v>
      </c>
      <c r="F75" s="29" t="s">
        <v>70</v>
      </c>
      <c r="G75" s="29"/>
      <c r="H75" s="29"/>
      <c r="I75" s="29" t="s">
        <v>451</v>
      </c>
      <c r="J75" s="29"/>
      <c r="K75" s="30">
        <f aca="true" t="shared" si="7" ref="K75:M76">K76</f>
        <v>0</v>
      </c>
      <c r="L75" s="30">
        <f t="shared" si="7"/>
        <v>209000</v>
      </c>
      <c r="M75" s="30">
        <f t="shared" si="7"/>
        <v>209000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12.75">
      <c r="A76" s="8"/>
      <c r="B76" s="21" t="s">
        <v>179</v>
      </c>
      <c r="C76" s="70" t="s">
        <v>184</v>
      </c>
      <c r="D76" s="70" t="s">
        <v>134</v>
      </c>
      <c r="E76" s="70" t="s">
        <v>436</v>
      </c>
      <c r="F76" s="29" t="s">
        <v>70</v>
      </c>
      <c r="G76" s="29" t="s">
        <v>150</v>
      </c>
      <c r="H76" s="29" t="s">
        <v>222</v>
      </c>
      <c r="I76" s="29" t="s">
        <v>451</v>
      </c>
      <c r="J76" s="29" t="s">
        <v>163</v>
      </c>
      <c r="K76" s="30">
        <f t="shared" si="7"/>
        <v>0</v>
      </c>
      <c r="L76" s="30">
        <f t="shared" si="7"/>
        <v>209000</v>
      </c>
      <c r="M76" s="30">
        <f t="shared" si="7"/>
        <v>209000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ht="12.75">
      <c r="A77" s="8"/>
      <c r="B77" s="21" t="s">
        <v>164</v>
      </c>
      <c r="C77" s="70" t="s">
        <v>184</v>
      </c>
      <c r="D77" s="70" t="s">
        <v>134</v>
      </c>
      <c r="E77" s="70" t="s">
        <v>436</v>
      </c>
      <c r="F77" s="29" t="s">
        <v>70</v>
      </c>
      <c r="G77" s="29" t="s">
        <v>150</v>
      </c>
      <c r="H77" s="29" t="s">
        <v>222</v>
      </c>
      <c r="I77" s="29" t="s">
        <v>451</v>
      </c>
      <c r="J77" s="29" t="s">
        <v>165</v>
      </c>
      <c r="K77" s="30"/>
      <c r="L77" s="30">
        <v>209000</v>
      </c>
      <c r="M77" s="30">
        <v>209000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25.5">
      <c r="A78" s="8"/>
      <c r="B78" s="10" t="s">
        <v>234</v>
      </c>
      <c r="C78" s="63" t="s">
        <v>184</v>
      </c>
      <c r="D78" s="63" t="s">
        <v>134</v>
      </c>
      <c r="E78" s="63" t="s">
        <v>436</v>
      </c>
      <c r="F78" s="64" t="s">
        <v>70</v>
      </c>
      <c r="G78" s="64"/>
      <c r="H78" s="64"/>
      <c r="I78" s="64" t="s">
        <v>452</v>
      </c>
      <c r="J78" s="64"/>
      <c r="K78" s="65">
        <f aca="true" t="shared" si="8" ref="K78:M79">K79</f>
        <v>0</v>
      </c>
      <c r="L78" s="65">
        <f t="shared" si="8"/>
        <v>50000</v>
      </c>
      <c r="M78" s="65">
        <f t="shared" si="8"/>
        <v>50000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ht="25.5">
      <c r="A79" s="8"/>
      <c r="B79" s="72" t="s">
        <v>158</v>
      </c>
      <c r="C79" s="70" t="s">
        <v>184</v>
      </c>
      <c r="D79" s="70" t="s">
        <v>134</v>
      </c>
      <c r="E79" s="70" t="s">
        <v>436</v>
      </c>
      <c r="F79" s="29" t="s">
        <v>70</v>
      </c>
      <c r="G79" s="29"/>
      <c r="H79" s="29"/>
      <c r="I79" s="29" t="s">
        <v>452</v>
      </c>
      <c r="J79" s="29" t="s">
        <v>159</v>
      </c>
      <c r="K79" s="30">
        <f t="shared" si="8"/>
        <v>0</v>
      </c>
      <c r="L79" s="30">
        <f t="shared" si="8"/>
        <v>50000</v>
      </c>
      <c r="M79" s="30">
        <f t="shared" si="8"/>
        <v>50000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ht="25.5">
      <c r="A80" s="8"/>
      <c r="B80" s="72" t="s">
        <v>160</v>
      </c>
      <c r="C80" s="70" t="s">
        <v>184</v>
      </c>
      <c r="D80" s="70" t="s">
        <v>134</v>
      </c>
      <c r="E80" s="70" t="s">
        <v>436</v>
      </c>
      <c r="F80" s="29" t="s">
        <v>70</v>
      </c>
      <c r="G80" s="29"/>
      <c r="H80" s="29"/>
      <c r="I80" s="29" t="s">
        <v>452</v>
      </c>
      <c r="J80" s="29" t="s">
        <v>161</v>
      </c>
      <c r="K80" s="30"/>
      <c r="L80" s="30">
        <v>50000</v>
      </c>
      <c r="M80" s="30">
        <v>50000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12.75">
      <c r="A81" s="8"/>
      <c r="B81" s="10" t="s">
        <v>372</v>
      </c>
      <c r="C81" s="63" t="s">
        <v>184</v>
      </c>
      <c r="D81" s="63" t="s">
        <v>134</v>
      </c>
      <c r="E81" s="63" t="s">
        <v>436</v>
      </c>
      <c r="F81" s="64" t="s">
        <v>70</v>
      </c>
      <c r="G81" s="64"/>
      <c r="H81" s="64"/>
      <c r="I81" s="64" t="s">
        <v>453</v>
      </c>
      <c r="J81" s="64"/>
      <c r="K81" s="65">
        <f aca="true" t="shared" si="9" ref="K81:M82">K82</f>
        <v>0</v>
      </c>
      <c r="L81" s="65">
        <f t="shared" si="9"/>
        <v>4990900</v>
      </c>
      <c r="M81" s="65">
        <f t="shared" si="9"/>
        <v>4990900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ht="25.5">
      <c r="A82" s="8"/>
      <c r="B82" s="21" t="s">
        <v>172</v>
      </c>
      <c r="C82" s="70" t="s">
        <v>184</v>
      </c>
      <c r="D82" s="70" t="s">
        <v>134</v>
      </c>
      <c r="E82" s="70" t="s">
        <v>436</v>
      </c>
      <c r="F82" s="29" t="s">
        <v>70</v>
      </c>
      <c r="G82" s="29"/>
      <c r="H82" s="29"/>
      <c r="I82" s="29" t="s">
        <v>453</v>
      </c>
      <c r="J82" s="29" t="s">
        <v>173</v>
      </c>
      <c r="K82" s="30">
        <f t="shared" si="9"/>
        <v>0</v>
      </c>
      <c r="L82" s="30">
        <f t="shared" si="9"/>
        <v>4990900</v>
      </c>
      <c r="M82" s="30">
        <f t="shared" si="9"/>
        <v>4990900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ht="12.75">
      <c r="A83" s="8"/>
      <c r="B83" s="21" t="s">
        <v>174</v>
      </c>
      <c r="C83" s="70" t="s">
        <v>184</v>
      </c>
      <c r="D83" s="70" t="s">
        <v>134</v>
      </c>
      <c r="E83" s="70" t="s">
        <v>436</v>
      </c>
      <c r="F83" s="29" t="s">
        <v>70</v>
      </c>
      <c r="G83" s="29"/>
      <c r="H83" s="29"/>
      <c r="I83" s="29" t="s">
        <v>453</v>
      </c>
      <c r="J83" s="29" t="s">
        <v>175</v>
      </c>
      <c r="K83" s="30"/>
      <c r="L83" s="30">
        <v>4990900</v>
      </c>
      <c r="M83" s="30">
        <v>4990900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ht="12.75">
      <c r="A84" s="8"/>
      <c r="B84" s="10" t="s">
        <v>374</v>
      </c>
      <c r="C84" s="63" t="s">
        <v>184</v>
      </c>
      <c r="D84" s="63" t="s">
        <v>134</v>
      </c>
      <c r="E84" s="63" t="s">
        <v>436</v>
      </c>
      <c r="F84" s="64" t="s">
        <v>70</v>
      </c>
      <c r="G84" s="64" t="s">
        <v>322</v>
      </c>
      <c r="H84" s="64" t="s">
        <v>150</v>
      </c>
      <c r="I84" s="64" t="s">
        <v>454</v>
      </c>
      <c r="J84" s="64"/>
      <c r="K84" s="65">
        <f aca="true" t="shared" si="10" ref="K84:M85">K85</f>
        <v>130000</v>
      </c>
      <c r="L84" s="65">
        <f t="shared" si="10"/>
        <v>1701900</v>
      </c>
      <c r="M84" s="65">
        <f t="shared" si="10"/>
        <v>1701900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25.5">
      <c r="A85" s="8"/>
      <c r="B85" s="21" t="s">
        <v>172</v>
      </c>
      <c r="C85" s="70" t="s">
        <v>184</v>
      </c>
      <c r="D85" s="70" t="s">
        <v>134</v>
      </c>
      <c r="E85" s="70" t="s">
        <v>436</v>
      </c>
      <c r="F85" s="29" t="s">
        <v>70</v>
      </c>
      <c r="G85" s="29" t="s">
        <v>322</v>
      </c>
      <c r="H85" s="29" t="s">
        <v>150</v>
      </c>
      <c r="I85" s="29" t="s">
        <v>454</v>
      </c>
      <c r="J85" s="29" t="s">
        <v>173</v>
      </c>
      <c r="K85" s="30">
        <f t="shared" si="10"/>
        <v>130000</v>
      </c>
      <c r="L85" s="30">
        <f t="shared" si="10"/>
        <v>1701900</v>
      </c>
      <c r="M85" s="30">
        <f t="shared" si="10"/>
        <v>1701900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12.75">
      <c r="A86" s="8"/>
      <c r="B86" s="21" t="s">
        <v>174</v>
      </c>
      <c r="C86" s="70" t="s">
        <v>184</v>
      </c>
      <c r="D86" s="70" t="s">
        <v>134</v>
      </c>
      <c r="E86" s="70" t="s">
        <v>436</v>
      </c>
      <c r="F86" s="29" t="s">
        <v>70</v>
      </c>
      <c r="G86" s="29" t="s">
        <v>322</v>
      </c>
      <c r="H86" s="29" t="s">
        <v>150</v>
      </c>
      <c r="I86" s="29" t="s">
        <v>454</v>
      </c>
      <c r="J86" s="29" t="s">
        <v>175</v>
      </c>
      <c r="K86" s="30">
        <v>130000</v>
      </c>
      <c r="L86" s="30">
        <v>1701900</v>
      </c>
      <c r="M86" s="30">
        <v>1701900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ht="12.75">
      <c r="A87" s="8"/>
      <c r="B87" s="10" t="s">
        <v>376</v>
      </c>
      <c r="C87" s="63" t="s">
        <v>184</v>
      </c>
      <c r="D87" s="63" t="s">
        <v>134</v>
      </c>
      <c r="E87" s="70" t="s">
        <v>436</v>
      </c>
      <c r="F87" s="64" t="s">
        <v>70</v>
      </c>
      <c r="G87" s="64"/>
      <c r="H87" s="64"/>
      <c r="I87" s="64" t="s">
        <v>455</v>
      </c>
      <c r="J87" s="64"/>
      <c r="K87" s="65">
        <f aca="true" t="shared" si="11" ref="K87:M88">K88</f>
        <v>0</v>
      </c>
      <c r="L87" s="65">
        <f t="shared" si="11"/>
        <v>7988600</v>
      </c>
      <c r="M87" s="65">
        <f t="shared" si="11"/>
        <v>7988600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25.5">
      <c r="A88" s="8"/>
      <c r="B88" s="21" t="s">
        <v>172</v>
      </c>
      <c r="C88" s="70" t="s">
        <v>184</v>
      </c>
      <c r="D88" s="70" t="s">
        <v>134</v>
      </c>
      <c r="E88" s="70" t="s">
        <v>436</v>
      </c>
      <c r="F88" s="29" t="s">
        <v>70</v>
      </c>
      <c r="G88" s="29"/>
      <c r="H88" s="29"/>
      <c r="I88" s="29" t="s">
        <v>455</v>
      </c>
      <c r="J88" s="29" t="s">
        <v>173</v>
      </c>
      <c r="K88" s="30">
        <f t="shared" si="11"/>
        <v>0</v>
      </c>
      <c r="L88" s="30">
        <f t="shared" si="11"/>
        <v>7988600</v>
      </c>
      <c r="M88" s="30">
        <f t="shared" si="11"/>
        <v>7988600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ht="12.75">
      <c r="A89" s="8"/>
      <c r="B89" s="21" t="s">
        <v>174</v>
      </c>
      <c r="C89" s="70" t="s">
        <v>184</v>
      </c>
      <c r="D89" s="70" t="s">
        <v>134</v>
      </c>
      <c r="E89" s="70" t="s">
        <v>436</v>
      </c>
      <c r="F89" s="29" t="s">
        <v>70</v>
      </c>
      <c r="G89" s="29"/>
      <c r="H89" s="29"/>
      <c r="I89" s="29" t="s">
        <v>455</v>
      </c>
      <c r="J89" s="29" t="s">
        <v>175</v>
      </c>
      <c r="K89" s="30"/>
      <c r="L89" s="30">
        <v>7988600</v>
      </c>
      <c r="M89" s="30">
        <v>7988600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ht="12.75">
      <c r="A90" s="8"/>
      <c r="B90" s="28" t="s">
        <v>416</v>
      </c>
      <c r="C90" s="63" t="s">
        <v>184</v>
      </c>
      <c r="D90" s="63" t="s">
        <v>134</v>
      </c>
      <c r="E90" s="63" t="s">
        <v>436</v>
      </c>
      <c r="F90" s="64" t="s">
        <v>70</v>
      </c>
      <c r="G90" s="64" t="s">
        <v>251</v>
      </c>
      <c r="H90" s="64" t="s">
        <v>150</v>
      </c>
      <c r="I90" s="64" t="s">
        <v>456</v>
      </c>
      <c r="J90" s="64"/>
      <c r="K90" s="81">
        <f aca="true" t="shared" si="12" ref="K90:M91">K91</f>
        <v>0</v>
      </c>
      <c r="L90" s="81">
        <f t="shared" si="12"/>
        <v>9500000</v>
      </c>
      <c r="M90" s="81">
        <f t="shared" si="12"/>
        <v>9500000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25.5">
      <c r="A91" s="8"/>
      <c r="B91" s="21" t="s">
        <v>172</v>
      </c>
      <c r="C91" s="70" t="s">
        <v>184</v>
      </c>
      <c r="D91" s="70" t="s">
        <v>134</v>
      </c>
      <c r="E91" s="70" t="s">
        <v>436</v>
      </c>
      <c r="F91" s="29" t="s">
        <v>70</v>
      </c>
      <c r="G91" s="29" t="s">
        <v>251</v>
      </c>
      <c r="H91" s="29" t="s">
        <v>150</v>
      </c>
      <c r="I91" s="29" t="s">
        <v>456</v>
      </c>
      <c r="J91" s="29" t="s">
        <v>173</v>
      </c>
      <c r="K91" s="82">
        <f t="shared" si="12"/>
        <v>0</v>
      </c>
      <c r="L91" s="82">
        <f t="shared" si="12"/>
        <v>9500000</v>
      </c>
      <c r="M91" s="82">
        <f t="shared" si="12"/>
        <v>9500000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ht="12.75">
      <c r="A92" s="8"/>
      <c r="B92" s="21" t="s">
        <v>418</v>
      </c>
      <c r="C92" s="70" t="s">
        <v>184</v>
      </c>
      <c r="D92" s="70" t="s">
        <v>134</v>
      </c>
      <c r="E92" s="70" t="s">
        <v>436</v>
      </c>
      <c r="F92" s="29" t="s">
        <v>70</v>
      </c>
      <c r="G92" s="29" t="s">
        <v>251</v>
      </c>
      <c r="H92" s="29" t="s">
        <v>150</v>
      </c>
      <c r="I92" s="29" t="s">
        <v>456</v>
      </c>
      <c r="J92" s="29" t="s">
        <v>419</v>
      </c>
      <c r="K92" s="82"/>
      <c r="L92" s="82">
        <v>9500000</v>
      </c>
      <c r="M92" s="82">
        <v>9500000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12.75">
      <c r="A93" s="8"/>
      <c r="B93" s="10" t="s">
        <v>306</v>
      </c>
      <c r="C93" s="63" t="s">
        <v>184</v>
      </c>
      <c r="D93" s="63" t="s">
        <v>134</v>
      </c>
      <c r="E93" s="63" t="s">
        <v>436</v>
      </c>
      <c r="F93" s="64" t="s">
        <v>70</v>
      </c>
      <c r="G93" s="64"/>
      <c r="H93" s="64"/>
      <c r="I93" s="64" t="s">
        <v>457</v>
      </c>
      <c r="J93" s="64"/>
      <c r="K93" s="65">
        <f>K94+K96</f>
        <v>0</v>
      </c>
      <c r="L93" s="65">
        <f>L94+L96</f>
        <v>1685200</v>
      </c>
      <c r="M93" s="65">
        <f>M94+M96</f>
        <v>1685200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63.75">
      <c r="A94" s="8"/>
      <c r="B94" s="69" t="s">
        <v>155</v>
      </c>
      <c r="C94" s="70" t="s">
        <v>184</v>
      </c>
      <c r="D94" s="70" t="s">
        <v>134</v>
      </c>
      <c r="E94" s="70" t="s">
        <v>436</v>
      </c>
      <c r="F94" s="29" t="s">
        <v>70</v>
      </c>
      <c r="G94" s="29"/>
      <c r="H94" s="29"/>
      <c r="I94" s="29" t="s">
        <v>457</v>
      </c>
      <c r="J94" s="29" t="s">
        <v>132</v>
      </c>
      <c r="K94" s="30">
        <f>K95</f>
        <v>0</v>
      </c>
      <c r="L94" s="30">
        <f>L95</f>
        <v>1660200</v>
      </c>
      <c r="M94" s="30">
        <f>M95</f>
        <v>1660200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12.75">
      <c r="A95" s="8"/>
      <c r="B95" s="83" t="s">
        <v>308</v>
      </c>
      <c r="C95" s="70" t="s">
        <v>184</v>
      </c>
      <c r="D95" s="70" t="s">
        <v>134</v>
      </c>
      <c r="E95" s="70" t="s">
        <v>436</v>
      </c>
      <c r="F95" s="29" t="s">
        <v>70</v>
      </c>
      <c r="G95" s="29"/>
      <c r="H95" s="29"/>
      <c r="I95" s="29" t="s">
        <v>457</v>
      </c>
      <c r="J95" s="29" t="s">
        <v>309</v>
      </c>
      <c r="K95" s="30"/>
      <c r="L95" s="30">
        <v>1660200</v>
      </c>
      <c r="M95" s="30">
        <v>1660200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25.5">
      <c r="A96" s="8"/>
      <c r="B96" s="72" t="s">
        <v>158</v>
      </c>
      <c r="C96" s="70" t="s">
        <v>184</v>
      </c>
      <c r="D96" s="70" t="s">
        <v>134</v>
      </c>
      <c r="E96" s="70" t="s">
        <v>436</v>
      </c>
      <c r="F96" s="29" t="s">
        <v>70</v>
      </c>
      <c r="G96" s="29"/>
      <c r="H96" s="29"/>
      <c r="I96" s="29" t="s">
        <v>457</v>
      </c>
      <c r="J96" s="29" t="s">
        <v>159</v>
      </c>
      <c r="K96" s="30">
        <f>K97</f>
        <v>0</v>
      </c>
      <c r="L96" s="30">
        <f>L97</f>
        <v>25000</v>
      </c>
      <c r="M96" s="30">
        <f>M97</f>
        <v>25000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ht="25.5">
      <c r="A97" s="8"/>
      <c r="B97" s="72" t="s">
        <v>160</v>
      </c>
      <c r="C97" s="70" t="s">
        <v>184</v>
      </c>
      <c r="D97" s="70" t="s">
        <v>134</v>
      </c>
      <c r="E97" s="70" t="s">
        <v>436</v>
      </c>
      <c r="F97" s="29" t="s">
        <v>70</v>
      </c>
      <c r="G97" s="29"/>
      <c r="H97" s="29"/>
      <c r="I97" s="29" t="s">
        <v>457</v>
      </c>
      <c r="J97" s="29" t="s">
        <v>161</v>
      </c>
      <c r="K97" s="30"/>
      <c r="L97" s="30">
        <v>25000</v>
      </c>
      <c r="M97" s="30">
        <v>25000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25.5">
      <c r="A98" s="8"/>
      <c r="B98" s="10" t="s">
        <v>292</v>
      </c>
      <c r="C98" s="63" t="s">
        <v>184</v>
      </c>
      <c r="D98" s="63" t="s">
        <v>134</v>
      </c>
      <c r="E98" s="63" t="s">
        <v>436</v>
      </c>
      <c r="F98" s="64" t="s">
        <v>70</v>
      </c>
      <c r="G98" s="67"/>
      <c r="H98" s="67"/>
      <c r="I98" s="67" t="s">
        <v>458</v>
      </c>
      <c r="J98" s="67"/>
      <c r="K98" s="76">
        <f aca="true" t="shared" si="13" ref="K98:M99">K99</f>
        <v>37422.98</v>
      </c>
      <c r="L98" s="76">
        <f t="shared" si="13"/>
        <v>3086900</v>
      </c>
      <c r="M98" s="76">
        <f t="shared" si="13"/>
        <v>3086900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ht="25.5">
      <c r="A99" s="8"/>
      <c r="B99" s="21" t="s">
        <v>172</v>
      </c>
      <c r="C99" s="70" t="s">
        <v>184</v>
      </c>
      <c r="D99" s="70" t="s">
        <v>134</v>
      </c>
      <c r="E99" s="70" t="s">
        <v>436</v>
      </c>
      <c r="F99" s="29" t="s">
        <v>70</v>
      </c>
      <c r="G99" s="71"/>
      <c r="H99" s="71"/>
      <c r="I99" s="71" t="s">
        <v>458</v>
      </c>
      <c r="J99" s="71" t="s">
        <v>173</v>
      </c>
      <c r="K99" s="77">
        <f t="shared" si="13"/>
        <v>37422.98</v>
      </c>
      <c r="L99" s="77">
        <f t="shared" si="13"/>
        <v>3086900</v>
      </c>
      <c r="M99" s="77">
        <f t="shared" si="13"/>
        <v>3086900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2.75">
      <c r="A100" s="8"/>
      <c r="B100" s="21" t="s">
        <v>174</v>
      </c>
      <c r="C100" s="70" t="s">
        <v>184</v>
      </c>
      <c r="D100" s="70" t="s">
        <v>134</v>
      </c>
      <c r="E100" s="70" t="s">
        <v>436</v>
      </c>
      <c r="F100" s="29" t="s">
        <v>70</v>
      </c>
      <c r="G100" s="71"/>
      <c r="H100" s="71"/>
      <c r="I100" s="71" t="s">
        <v>458</v>
      </c>
      <c r="J100" s="71" t="s">
        <v>175</v>
      </c>
      <c r="K100" s="77">
        <v>37422.98</v>
      </c>
      <c r="L100" s="77">
        <v>3086900</v>
      </c>
      <c r="M100" s="77">
        <v>3086900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38.25">
      <c r="A101" s="8"/>
      <c r="B101" s="10" t="s">
        <v>326</v>
      </c>
      <c r="C101" s="63" t="s">
        <v>184</v>
      </c>
      <c r="D101" s="63" t="s">
        <v>134</v>
      </c>
      <c r="E101" s="63" t="s">
        <v>436</v>
      </c>
      <c r="F101" s="64" t="s">
        <v>70</v>
      </c>
      <c r="G101" s="29"/>
      <c r="H101" s="29"/>
      <c r="I101" s="64" t="s">
        <v>459</v>
      </c>
      <c r="J101" s="64"/>
      <c r="K101" s="65">
        <f aca="true" t="shared" si="14" ref="K101:M102">K102</f>
        <v>1510142.23</v>
      </c>
      <c r="L101" s="65">
        <f t="shared" si="14"/>
        <v>3143100</v>
      </c>
      <c r="M101" s="65">
        <f t="shared" si="14"/>
        <v>3309700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25.5">
      <c r="A102" s="8"/>
      <c r="B102" s="72" t="s">
        <v>158</v>
      </c>
      <c r="C102" s="70" t="s">
        <v>184</v>
      </c>
      <c r="D102" s="70" t="s">
        <v>134</v>
      </c>
      <c r="E102" s="70" t="s">
        <v>436</v>
      </c>
      <c r="F102" s="29" t="s">
        <v>70</v>
      </c>
      <c r="G102" s="29"/>
      <c r="H102" s="29"/>
      <c r="I102" s="29" t="s">
        <v>459</v>
      </c>
      <c r="J102" s="29" t="s">
        <v>159</v>
      </c>
      <c r="K102" s="30">
        <f t="shared" si="14"/>
        <v>1510142.23</v>
      </c>
      <c r="L102" s="30">
        <f t="shared" si="14"/>
        <v>3143100</v>
      </c>
      <c r="M102" s="30">
        <f t="shared" si="14"/>
        <v>3309700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25.5">
      <c r="A103" s="8"/>
      <c r="B103" s="72" t="s">
        <v>160</v>
      </c>
      <c r="C103" s="70" t="s">
        <v>184</v>
      </c>
      <c r="D103" s="70" t="s">
        <v>134</v>
      </c>
      <c r="E103" s="70" t="s">
        <v>436</v>
      </c>
      <c r="F103" s="29" t="s">
        <v>70</v>
      </c>
      <c r="G103" s="29"/>
      <c r="H103" s="29"/>
      <c r="I103" s="29" t="s">
        <v>459</v>
      </c>
      <c r="J103" s="29" t="s">
        <v>161</v>
      </c>
      <c r="K103" s="30">
        <v>1510142.23</v>
      </c>
      <c r="L103" s="30">
        <v>3143100</v>
      </c>
      <c r="M103" s="30">
        <v>3309700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ht="76.5">
      <c r="A104" s="8"/>
      <c r="B104" s="78" t="s">
        <v>460</v>
      </c>
      <c r="C104" s="63" t="s">
        <v>184</v>
      </c>
      <c r="D104" s="63" t="s">
        <v>134</v>
      </c>
      <c r="E104" s="63" t="s">
        <v>436</v>
      </c>
      <c r="F104" s="64" t="s">
        <v>70</v>
      </c>
      <c r="G104" s="64"/>
      <c r="H104" s="64"/>
      <c r="I104" s="64" t="s">
        <v>461</v>
      </c>
      <c r="J104" s="64"/>
      <c r="K104" s="65">
        <f aca="true" t="shared" si="15" ref="K104:M105">K105</f>
        <v>0</v>
      </c>
      <c r="L104" s="65">
        <f t="shared" si="15"/>
        <v>5421900</v>
      </c>
      <c r="M104" s="65">
        <f t="shared" si="15"/>
        <v>6649500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12.75">
      <c r="A105" s="8"/>
      <c r="B105" s="79" t="s">
        <v>162</v>
      </c>
      <c r="C105" s="70" t="s">
        <v>184</v>
      </c>
      <c r="D105" s="70" t="s">
        <v>134</v>
      </c>
      <c r="E105" s="70" t="s">
        <v>436</v>
      </c>
      <c r="F105" s="29" t="s">
        <v>70</v>
      </c>
      <c r="G105" s="29"/>
      <c r="H105" s="29"/>
      <c r="I105" s="29" t="s">
        <v>461</v>
      </c>
      <c r="J105" s="29" t="s">
        <v>163</v>
      </c>
      <c r="K105" s="30">
        <f t="shared" si="15"/>
        <v>0</v>
      </c>
      <c r="L105" s="30">
        <f t="shared" si="15"/>
        <v>5421900</v>
      </c>
      <c r="M105" s="30">
        <f t="shared" si="15"/>
        <v>6649500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ht="60.75" customHeight="1">
      <c r="A106" s="8"/>
      <c r="B106" s="21" t="s">
        <v>318</v>
      </c>
      <c r="C106" s="70" t="s">
        <v>184</v>
      </c>
      <c r="D106" s="70" t="s">
        <v>134</v>
      </c>
      <c r="E106" s="70" t="s">
        <v>436</v>
      </c>
      <c r="F106" s="29" t="s">
        <v>70</v>
      </c>
      <c r="G106" s="29"/>
      <c r="H106" s="29"/>
      <c r="I106" s="29" t="s">
        <v>461</v>
      </c>
      <c r="J106" s="29" t="s">
        <v>133</v>
      </c>
      <c r="K106" s="30"/>
      <c r="L106" s="30">
        <v>5421900</v>
      </c>
      <c r="M106" s="30">
        <v>6649500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ht="25.5">
      <c r="A107" s="8"/>
      <c r="B107" s="40" t="s">
        <v>552</v>
      </c>
      <c r="C107" s="63" t="s">
        <v>184</v>
      </c>
      <c r="D107" s="63" t="s">
        <v>134</v>
      </c>
      <c r="E107" s="63" t="s">
        <v>436</v>
      </c>
      <c r="F107" s="64" t="s">
        <v>70</v>
      </c>
      <c r="G107" s="29"/>
      <c r="H107" s="29"/>
      <c r="I107" s="64" t="s">
        <v>554</v>
      </c>
      <c r="J107" s="64"/>
      <c r="K107" s="65">
        <f>K108</f>
        <v>11000</v>
      </c>
      <c r="L107" s="65"/>
      <c r="M107" s="65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ht="25.5">
      <c r="A108" s="8"/>
      <c r="B108" s="34" t="s">
        <v>158</v>
      </c>
      <c r="C108" s="70" t="s">
        <v>184</v>
      </c>
      <c r="D108" s="70" t="s">
        <v>134</v>
      </c>
      <c r="E108" s="70" t="s">
        <v>436</v>
      </c>
      <c r="F108" s="29" t="s">
        <v>70</v>
      </c>
      <c r="G108" s="29"/>
      <c r="H108" s="29"/>
      <c r="I108" s="29" t="s">
        <v>554</v>
      </c>
      <c r="J108" s="29" t="s">
        <v>159</v>
      </c>
      <c r="K108" s="30">
        <f>K109</f>
        <v>11000</v>
      </c>
      <c r="L108" s="30"/>
      <c r="M108" s="3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ht="25.5">
      <c r="A109" s="8"/>
      <c r="B109" s="34" t="s">
        <v>160</v>
      </c>
      <c r="C109" s="70" t="s">
        <v>184</v>
      </c>
      <c r="D109" s="70" t="s">
        <v>134</v>
      </c>
      <c r="E109" s="70" t="s">
        <v>436</v>
      </c>
      <c r="F109" s="29" t="s">
        <v>70</v>
      </c>
      <c r="G109" s="29"/>
      <c r="H109" s="29"/>
      <c r="I109" s="29" t="s">
        <v>554</v>
      </c>
      <c r="J109" s="29" t="s">
        <v>161</v>
      </c>
      <c r="K109" s="30">
        <v>11000</v>
      </c>
      <c r="L109" s="30"/>
      <c r="M109" s="3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ht="51">
      <c r="A110" s="8"/>
      <c r="B110" s="32" t="s">
        <v>338</v>
      </c>
      <c r="C110" s="75" t="s">
        <v>184</v>
      </c>
      <c r="D110" s="75" t="s">
        <v>134</v>
      </c>
      <c r="E110" s="75" t="s">
        <v>436</v>
      </c>
      <c r="F110" s="36" t="s">
        <v>70</v>
      </c>
      <c r="G110" s="38"/>
      <c r="H110" s="38"/>
      <c r="I110" s="36" t="s">
        <v>462</v>
      </c>
      <c r="J110" s="36"/>
      <c r="K110" s="65">
        <f aca="true" t="shared" si="16" ref="K110:M111">K111</f>
        <v>0</v>
      </c>
      <c r="L110" s="65">
        <f t="shared" si="16"/>
        <v>84000</v>
      </c>
      <c r="M110" s="65">
        <f t="shared" si="16"/>
        <v>84000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ht="25.5">
      <c r="A111" s="8"/>
      <c r="B111" s="84" t="s">
        <v>158</v>
      </c>
      <c r="C111" s="73" t="s">
        <v>184</v>
      </c>
      <c r="D111" s="73" t="s">
        <v>134</v>
      </c>
      <c r="E111" s="73" t="s">
        <v>436</v>
      </c>
      <c r="F111" s="38" t="s">
        <v>70</v>
      </c>
      <c r="G111" s="38"/>
      <c r="H111" s="38"/>
      <c r="I111" s="38" t="s">
        <v>462</v>
      </c>
      <c r="J111" s="38" t="s">
        <v>159</v>
      </c>
      <c r="K111" s="30">
        <f t="shared" si="16"/>
        <v>0</v>
      </c>
      <c r="L111" s="30">
        <f t="shared" si="16"/>
        <v>84000</v>
      </c>
      <c r="M111" s="30">
        <f t="shared" si="16"/>
        <v>84000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ht="25.5">
      <c r="A112" s="8"/>
      <c r="B112" s="84" t="s">
        <v>160</v>
      </c>
      <c r="C112" s="73" t="s">
        <v>184</v>
      </c>
      <c r="D112" s="73" t="s">
        <v>134</v>
      </c>
      <c r="E112" s="73" t="s">
        <v>436</v>
      </c>
      <c r="F112" s="38" t="s">
        <v>70</v>
      </c>
      <c r="G112" s="38"/>
      <c r="H112" s="38"/>
      <c r="I112" s="38" t="s">
        <v>462</v>
      </c>
      <c r="J112" s="38" t="s">
        <v>161</v>
      </c>
      <c r="K112" s="30"/>
      <c r="L112" s="30">
        <v>84000</v>
      </c>
      <c r="M112" s="30">
        <v>84000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ht="25.5">
      <c r="A113" s="8"/>
      <c r="B113" s="10" t="s">
        <v>387</v>
      </c>
      <c r="C113" s="63" t="s">
        <v>184</v>
      </c>
      <c r="D113" s="63" t="s">
        <v>134</v>
      </c>
      <c r="E113" s="63" t="s">
        <v>436</v>
      </c>
      <c r="F113" s="64" t="s">
        <v>70</v>
      </c>
      <c r="G113" s="64" t="s">
        <v>220</v>
      </c>
      <c r="H113" s="64" t="s">
        <v>150</v>
      </c>
      <c r="I113" s="64" t="s">
        <v>463</v>
      </c>
      <c r="J113" s="64"/>
      <c r="K113" s="65">
        <f aca="true" t="shared" si="17" ref="K113:M114">K114</f>
        <v>0</v>
      </c>
      <c r="L113" s="65">
        <f t="shared" si="17"/>
        <v>2400000</v>
      </c>
      <c r="M113" s="65">
        <f t="shared" si="17"/>
        <v>2400000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ht="12.75">
      <c r="A114" s="8"/>
      <c r="B114" s="21" t="s">
        <v>389</v>
      </c>
      <c r="C114" s="70" t="s">
        <v>184</v>
      </c>
      <c r="D114" s="70" t="s">
        <v>134</v>
      </c>
      <c r="E114" s="70" t="s">
        <v>436</v>
      </c>
      <c r="F114" s="29" t="s">
        <v>70</v>
      </c>
      <c r="G114" s="29" t="s">
        <v>220</v>
      </c>
      <c r="H114" s="29" t="s">
        <v>150</v>
      </c>
      <c r="I114" s="29" t="s">
        <v>463</v>
      </c>
      <c r="J114" s="29" t="s">
        <v>226</v>
      </c>
      <c r="K114" s="30">
        <f t="shared" si="17"/>
        <v>0</v>
      </c>
      <c r="L114" s="30">
        <f t="shared" si="17"/>
        <v>2400000</v>
      </c>
      <c r="M114" s="30">
        <f t="shared" si="17"/>
        <v>2400000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ht="25.5">
      <c r="A115" s="8"/>
      <c r="B115" s="44" t="s">
        <v>227</v>
      </c>
      <c r="C115" s="70" t="s">
        <v>184</v>
      </c>
      <c r="D115" s="70" t="s">
        <v>134</v>
      </c>
      <c r="E115" s="70" t="s">
        <v>436</v>
      </c>
      <c r="F115" s="29" t="s">
        <v>70</v>
      </c>
      <c r="G115" s="29" t="s">
        <v>220</v>
      </c>
      <c r="H115" s="29" t="s">
        <v>150</v>
      </c>
      <c r="I115" s="29" t="s">
        <v>463</v>
      </c>
      <c r="J115" s="29" t="s">
        <v>228</v>
      </c>
      <c r="K115" s="30"/>
      <c r="L115" s="30">
        <v>2400000</v>
      </c>
      <c r="M115" s="30">
        <v>2400000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ht="25.5">
      <c r="A116" s="8"/>
      <c r="B116" s="10" t="s">
        <v>393</v>
      </c>
      <c r="C116" s="63" t="s">
        <v>184</v>
      </c>
      <c r="D116" s="63" t="s">
        <v>134</v>
      </c>
      <c r="E116" s="63" t="s">
        <v>436</v>
      </c>
      <c r="F116" s="64" t="s">
        <v>70</v>
      </c>
      <c r="G116" s="64" t="s">
        <v>220</v>
      </c>
      <c r="H116" s="64" t="s">
        <v>152</v>
      </c>
      <c r="I116" s="64" t="s">
        <v>464</v>
      </c>
      <c r="J116" s="64"/>
      <c r="K116" s="65">
        <f aca="true" t="shared" si="18" ref="K116:M117">K117</f>
        <v>0</v>
      </c>
      <c r="L116" s="65">
        <f t="shared" si="18"/>
        <v>110000</v>
      </c>
      <c r="M116" s="65">
        <f t="shared" si="18"/>
        <v>110000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ht="25.5">
      <c r="A117" s="8"/>
      <c r="B117" s="72" t="s">
        <v>158</v>
      </c>
      <c r="C117" s="70" t="s">
        <v>184</v>
      </c>
      <c r="D117" s="70" t="s">
        <v>134</v>
      </c>
      <c r="E117" s="70" t="s">
        <v>436</v>
      </c>
      <c r="F117" s="29" t="s">
        <v>70</v>
      </c>
      <c r="G117" s="29" t="s">
        <v>220</v>
      </c>
      <c r="H117" s="29" t="s">
        <v>152</v>
      </c>
      <c r="I117" s="29" t="s">
        <v>464</v>
      </c>
      <c r="J117" s="29" t="s">
        <v>159</v>
      </c>
      <c r="K117" s="30">
        <f t="shared" si="18"/>
        <v>0</v>
      </c>
      <c r="L117" s="30">
        <f t="shared" si="18"/>
        <v>110000</v>
      </c>
      <c r="M117" s="30">
        <f t="shared" si="18"/>
        <v>110000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ht="25.5">
      <c r="A118" s="8"/>
      <c r="B118" s="72" t="s">
        <v>160</v>
      </c>
      <c r="C118" s="70" t="s">
        <v>184</v>
      </c>
      <c r="D118" s="70" t="s">
        <v>134</v>
      </c>
      <c r="E118" s="70" t="s">
        <v>436</v>
      </c>
      <c r="F118" s="29" t="s">
        <v>70</v>
      </c>
      <c r="G118" s="29" t="s">
        <v>220</v>
      </c>
      <c r="H118" s="29" t="s">
        <v>152</v>
      </c>
      <c r="I118" s="29" t="s">
        <v>464</v>
      </c>
      <c r="J118" s="29" t="s">
        <v>161</v>
      </c>
      <c r="K118" s="30"/>
      <c r="L118" s="30">
        <v>110000</v>
      </c>
      <c r="M118" s="30">
        <v>110000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ht="89.25">
      <c r="A119" s="8"/>
      <c r="B119" s="10" t="s">
        <v>319</v>
      </c>
      <c r="C119" s="63" t="s">
        <v>184</v>
      </c>
      <c r="D119" s="63" t="s">
        <v>134</v>
      </c>
      <c r="E119" s="63" t="s">
        <v>436</v>
      </c>
      <c r="F119" s="64" t="s">
        <v>70</v>
      </c>
      <c r="G119" s="64"/>
      <c r="H119" s="64"/>
      <c r="I119" s="64" t="s">
        <v>465</v>
      </c>
      <c r="J119" s="64"/>
      <c r="K119" s="65">
        <f aca="true" t="shared" si="19" ref="K119:M120">K120</f>
        <v>0</v>
      </c>
      <c r="L119" s="65">
        <f t="shared" si="19"/>
        <v>67142.36</v>
      </c>
      <c r="M119" s="65">
        <f t="shared" si="19"/>
        <v>67142.36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ht="25.5">
      <c r="A120" s="8"/>
      <c r="B120" s="72" t="s">
        <v>158</v>
      </c>
      <c r="C120" s="70" t="s">
        <v>184</v>
      </c>
      <c r="D120" s="70" t="s">
        <v>134</v>
      </c>
      <c r="E120" s="70" t="s">
        <v>436</v>
      </c>
      <c r="F120" s="29" t="s">
        <v>70</v>
      </c>
      <c r="G120" s="29"/>
      <c r="H120" s="29"/>
      <c r="I120" s="29" t="s">
        <v>465</v>
      </c>
      <c r="J120" s="29" t="s">
        <v>159</v>
      </c>
      <c r="K120" s="30">
        <f t="shared" si="19"/>
        <v>0</v>
      </c>
      <c r="L120" s="30">
        <f t="shared" si="19"/>
        <v>67142.36</v>
      </c>
      <c r="M120" s="30">
        <f t="shared" si="19"/>
        <v>67142.36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ht="25.5">
      <c r="A121" s="8"/>
      <c r="B121" s="72" t="s">
        <v>160</v>
      </c>
      <c r="C121" s="70" t="s">
        <v>184</v>
      </c>
      <c r="D121" s="70" t="s">
        <v>134</v>
      </c>
      <c r="E121" s="70" t="s">
        <v>436</v>
      </c>
      <c r="F121" s="29" t="s">
        <v>70</v>
      </c>
      <c r="G121" s="29"/>
      <c r="H121" s="29"/>
      <c r="I121" s="29" t="s">
        <v>465</v>
      </c>
      <c r="J121" s="29" t="s">
        <v>161</v>
      </c>
      <c r="K121" s="30"/>
      <c r="L121" s="30">
        <v>67142.36</v>
      </c>
      <c r="M121" s="30">
        <v>67142.36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ht="76.5">
      <c r="A122" s="8"/>
      <c r="B122" s="10" t="s">
        <v>466</v>
      </c>
      <c r="C122" s="75" t="s">
        <v>184</v>
      </c>
      <c r="D122" s="75" t="s">
        <v>134</v>
      </c>
      <c r="E122" s="75" t="s">
        <v>436</v>
      </c>
      <c r="F122" s="36" t="s">
        <v>70</v>
      </c>
      <c r="G122" s="36"/>
      <c r="H122" s="36"/>
      <c r="I122" s="36" t="s">
        <v>467</v>
      </c>
      <c r="J122" s="36"/>
      <c r="K122" s="65">
        <f>K123+K125</f>
        <v>0</v>
      </c>
      <c r="L122" s="65">
        <f>L123+L125</f>
        <v>140000</v>
      </c>
      <c r="M122" s="65">
        <f>M123+M125</f>
        <v>140000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ht="25.5">
      <c r="A123" s="8"/>
      <c r="B123" s="84" t="s">
        <v>158</v>
      </c>
      <c r="C123" s="73" t="s">
        <v>184</v>
      </c>
      <c r="D123" s="73" t="s">
        <v>134</v>
      </c>
      <c r="E123" s="73" t="s">
        <v>436</v>
      </c>
      <c r="F123" s="38" t="s">
        <v>70</v>
      </c>
      <c r="G123" s="36"/>
      <c r="H123" s="36"/>
      <c r="I123" s="38" t="s">
        <v>467</v>
      </c>
      <c r="J123" s="38" t="s">
        <v>159</v>
      </c>
      <c r="K123" s="30">
        <f>K124</f>
        <v>0</v>
      </c>
      <c r="L123" s="30">
        <f>L124</f>
        <v>20000</v>
      </c>
      <c r="M123" s="30">
        <f>M124</f>
        <v>20000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ht="25.5">
      <c r="A124" s="8"/>
      <c r="B124" s="84" t="s">
        <v>160</v>
      </c>
      <c r="C124" s="73" t="s">
        <v>184</v>
      </c>
      <c r="D124" s="73" t="s">
        <v>134</v>
      </c>
      <c r="E124" s="73" t="s">
        <v>436</v>
      </c>
      <c r="F124" s="38" t="s">
        <v>70</v>
      </c>
      <c r="G124" s="36"/>
      <c r="H124" s="36"/>
      <c r="I124" s="38" t="s">
        <v>467</v>
      </c>
      <c r="J124" s="38" t="s">
        <v>161</v>
      </c>
      <c r="K124" s="30"/>
      <c r="L124" s="30">
        <v>20000</v>
      </c>
      <c r="M124" s="30">
        <v>20000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ht="12.75">
      <c r="A125" s="8"/>
      <c r="B125" s="37" t="s">
        <v>289</v>
      </c>
      <c r="C125" s="73" t="s">
        <v>184</v>
      </c>
      <c r="D125" s="73" t="s">
        <v>134</v>
      </c>
      <c r="E125" s="73" t="s">
        <v>436</v>
      </c>
      <c r="F125" s="38" t="s">
        <v>70</v>
      </c>
      <c r="G125" s="38"/>
      <c r="H125" s="38"/>
      <c r="I125" s="38" t="s">
        <v>467</v>
      </c>
      <c r="J125" s="38" t="s">
        <v>263</v>
      </c>
      <c r="K125" s="30">
        <f>K126</f>
        <v>0</v>
      </c>
      <c r="L125" s="30">
        <f>L126</f>
        <v>120000</v>
      </c>
      <c r="M125" s="30">
        <f>M126</f>
        <v>120000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ht="12.75">
      <c r="A126" s="8"/>
      <c r="B126" s="37" t="s">
        <v>135</v>
      </c>
      <c r="C126" s="73" t="s">
        <v>184</v>
      </c>
      <c r="D126" s="73" t="s">
        <v>134</v>
      </c>
      <c r="E126" s="73" t="s">
        <v>436</v>
      </c>
      <c r="F126" s="38" t="s">
        <v>70</v>
      </c>
      <c r="G126" s="38"/>
      <c r="H126" s="38"/>
      <c r="I126" s="38" t="s">
        <v>467</v>
      </c>
      <c r="J126" s="38" t="s">
        <v>290</v>
      </c>
      <c r="K126" s="30"/>
      <c r="L126" s="30">
        <v>120000</v>
      </c>
      <c r="M126" s="30">
        <v>120000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ht="202.5" customHeight="1">
      <c r="A127" s="8"/>
      <c r="B127" s="32" t="s">
        <v>328</v>
      </c>
      <c r="C127" s="75" t="s">
        <v>184</v>
      </c>
      <c r="D127" s="75" t="s">
        <v>134</v>
      </c>
      <c r="E127" s="75" t="s">
        <v>436</v>
      </c>
      <c r="F127" s="36" t="s">
        <v>70</v>
      </c>
      <c r="G127" s="36"/>
      <c r="H127" s="36"/>
      <c r="I127" s="36" t="s">
        <v>468</v>
      </c>
      <c r="J127" s="36"/>
      <c r="K127" s="65">
        <f aca="true" t="shared" si="20" ref="K127:M128">K128</f>
        <v>690492.94</v>
      </c>
      <c r="L127" s="65">
        <f t="shared" si="20"/>
        <v>9933900</v>
      </c>
      <c r="M127" s="65">
        <f t="shared" si="20"/>
        <v>10460300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ht="12.75">
      <c r="A128" s="8"/>
      <c r="B128" s="37" t="s">
        <v>289</v>
      </c>
      <c r="C128" s="73" t="s">
        <v>184</v>
      </c>
      <c r="D128" s="73" t="s">
        <v>134</v>
      </c>
      <c r="E128" s="73" t="s">
        <v>436</v>
      </c>
      <c r="F128" s="38" t="s">
        <v>70</v>
      </c>
      <c r="G128" s="38"/>
      <c r="H128" s="38"/>
      <c r="I128" s="38" t="s">
        <v>468</v>
      </c>
      <c r="J128" s="38" t="s">
        <v>263</v>
      </c>
      <c r="K128" s="30">
        <f t="shared" si="20"/>
        <v>690492.94</v>
      </c>
      <c r="L128" s="30">
        <f t="shared" si="20"/>
        <v>9933900</v>
      </c>
      <c r="M128" s="30">
        <f t="shared" si="20"/>
        <v>10460300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ht="12.75">
      <c r="A129" s="8"/>
      <c r="B129" s="37" t="s">
        <v>135</v>
      </c>
      <c r="C129" s="73" t="s">
        <v>184</v>
      </c>
      <c r="D129" s="73" t="s">
        <v>134</v>
      </c>
      <c r="E129" s="73" t="s">
        <v>436</v>
      </c>
      <c r="F129" s="38" t="s">
        <v>70</v>
      </c>
      <c r="G129" s="38"/>
      <c r="H129" s="38"/>
      <c r="I129" s="38" t="s">
        <v>468</v>
      </c>
      <c r="J129" s="38" t="s">
        <v>290</v>
      </c>
      <c r="K129" s="30">
        <v>690492.94</v>
      </c>
      <c r="L129" s="30">
        <v>9933900</v>
      </c>
      <c r="M129" s="30">
        <v>10460300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ht="76.5">
      <c r="A130" s="8"/>
      <c r="B130" s="7" t="s">
        <v>378</v>
      </c>
      <c r="C130" s="63" t="s">
        <v>184</v>
      </c>
      <c r="D130" s="63" t="s">
        <v>134</v>
      </c>
      <c r="E130" s="70" t="s">
        <v>436</v>
      </c>
      <c r="F130" s="64" t="s">
        <v>70</v>
      </c>
      <c r="G130" s="64"/>
      <c r="H130" s="64"/>
      <c r="I130" s="64" t="s">
        <v>469</v>
      </c>
      <c r="J130" s="64"/>
      <c r="K130" s="65">
        <f aca="true" t="shared" si="21" ref="K130:M131">K131</f>
        <v>0</v>
      </c>
      <c r="L130" s="65">
        <f t="shared" si="21"/>
        <v>8000000</v>
      </c>
      <c r="M130" s="65">
        <f t="shared" si="21"/>
        <v>8000000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ht="25.5">
      <c r="A131" s="8"/>
      <c r="B131" s="21" t="s">
        <v>172</v>
      </c>
      <c r="C131" s="70" t="s">
        <v>184</v>
      </c>
      <c r="D131" s="70" t="s">
        <v>134</v>
      </c>
      <c r="E131" s="70" t="s">
        <v>436</v>
      </c>
      <c r="F131" s="29" t="s">
        <v>70</v>
      </c>
      <c r="G131" s="29"/>
      <c r="H131" s="29"/>
      <c r="I131" s="29" t="s">
        <v>469</v>
      </c>
      <c r="J131" s="29" t="s">
        <v>173</v>
      </c>
      <c r="K131" s="30">
        <f t="shared" si="21"/>
        <v>0</v>
      </c>
      <c r="L131" s="30">
        <f t="shared" si="21"/>
        <v>8000000</v>
      </c>
      <c r="M131" s="30">
        <f t="shared" si="21"/>
        <v>8000000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ht="12.75">
      <c r="A132" s="8"/>
      <c r="B132" s="21" t="s">
        <v>174</v>
      </c>
      <c r="C132" s="70" t="s">
        <v>184</v>
      </c>
      <c r="D132" s="70" t="s">
        <v>134</v>
      </c>
      <c r="E132" s="70" t="s">
        <v>436</v>
      </c>
      <c r="F132" s="29" t="s">
        <v>70</v>
      </c>
      <c r="G132" s="29"/>
      <c r="H132" s="29"/>
      <c r="I132" s="29" t="s">
        <v>469</v>
      </c>
      <c r="J132" s="29" t="s">
        <v>175</v>
      </c>
      <c r="K132" s="30"/>
      <c r="L132" s="30">
        <v>8000000</v>
      </c>
      <c r="M132" s="30">
        <v>8000000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ht="76.5">
      <c r="A133" s="8"/>
      <c r="B133" s="7" t="s">
        <v>380</v>
      </c>
      <c r="C133" s="63" t="s">
        <v>184</v>
      </c>
      <c r="D133" s="63" t="s">
        <v>134</v>
      </c>
      <c r="E133" s="70" t="s">
        <v>436</v>
      </c>
      <c r="F133" s="64" t="s">
        <v>70</v>
      </c>
      <c r="G133" s="64"/>
      <c r="H133" s="64"/>
      <c r="I133" s="64" t="s">
        <v>470</v>
      </c>
      <c r="J133" s="64"/>
      <c r="K133" s="65">
        <f aca="true" t="shared" si="22" ref="K133:M134">K134</f>
        <v>0</v>
      </c>
      <c r="L133" s="65">
        <f t="shared" si="22"/>
        <v>6500000</v>
      </c>
      <c r="M133" s="65">
        <f t="shared" si="22"/>
        <v>6500000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ht="25.5">
      <c r="A134" s="8"/>
      <c r="B134" s="21" t="s">
        <v>172</v>
      </c>
      <c r="C134" s="70" t="s">
        <v>184</v>
      </c>
      <c r="D134" s="70" t="s">
        <v>134</v>
      </c>
      <c r="E134" s="70" t="s">
        <v>436</v>
      </c>
      <c r="F134" s="29" t="s">
        <v>70</v>
      </c>
      <c r="G134" s="29"/>
      <c r="H134" s="29"/>
      <c r="I134" s="29" t="s">
        <v>470</v>
      </c>
      <c r="J134" s="29" t="s">
        <v>173</v>
      </c>
      <c r="K134" s="30">
        <f t="shared" si="22"/>
        <v>0</v>
      </c>
      <c r="L134" s="30">
        <f t="shared" si="22"/>
        <v>6500000</v>
      </c>
      <c r="M134" s="30">
        <f t="shared" si="22"/>
        <v>6500000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ht="12.75">
      <c r="A135" s="8"/>
      <c r="B135" s="21" t="s">
        <v>174</v>
      </c>
      <c r="C135" s="70" t="s">
        <v>184</v>
      </c>
      <c r="D135" s="70" t="s">
        <v>134</v>
      </c>
      <c r="E135" s="70" t="s">
        <v>436</v>
      </c>
      <c r="F135" s="29" t="s">
        <v>70</v>
      </c>
      <c r="G135" s="29"/>
      <c r="H135" s="29"/>
      <c r="I135" s="29" t="s">
        <v>470</v>
      </c>
      <c r="J135" s="29" t="s">
        <v>175</v>
      </c>
      <c r="K135" s="30"/>
      <c r="L135" s="30">
        <v>6500000</v>
      </c>
      <c r="M135" s="30">
        <v>6500000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ht="51">
      <c r="A136" s="8"/>
      <c r="B136" s="45" t="s">
        <v>395</v>
      </c>
      <c r="C136" s="75" t="s">
        <v>184</v>
      </c>
      <c r="D136" s="75" t="s">
        <v>134</v>
      </c>
      <c r="E136" s="75" t="s">
        <v>436</v>
      </c>
      <c r="F136" s="36" t="s">
        <v>70</v>
      </c>
      <c r="G136" s="38"/>
      <c r="H136" s="38"/>
      <c r="I136" s="36" t="s">
        <v>471</v>
      </c>
      <c r="J136" s="36"/>
      <c r="K136" s="65">
        <f aca="true" t="shared" si="23" ref="K136:M137">K137</f>
        <v>0</v>
      </c>
      <c r="L136" s="65">
        <f t="shared" si="23"/>
        <v>488000</v>
      </c>
      <c r="M136" s="65">
        <f t="shared" si="23"/>
        <v>488000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ht="12.75">
      <c r="A137" s="8"/>
      <c r="B137" s="37" t="s">
        <v>389</v>
      </c>
      <c r="C137" s="73" t="s">
        <v>184</v>
      </c>
      <c r="D137" s="73" t="s">
        <v>134</v>
      </c>
      <c r="E137" s="73" t="s">
        <v>436</v>
      </c>
      <c r="F137" s="38" t="s">
        <v>70</v>
      </c>
      <c r="G137" s="38"/>
      <c r="H137" s="38"/>
      <c r="I137" s="38" t="s">
        <v>471</v>
      </c>
      <c r="J137" s="38" t="s">
        <v>226</v>
      </c>
      <c r="K137" s="30">
        <f t="shared" si="23"/>
        <v>0</v>
      </c>
      <c r="L137" s="30">
        <f t="shared" si="23"/>
        <v>488000</v>
      </c>
      <c r="M137" s="30">
        <f t="shared" si="23"/>
        <v>488000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ht="25.5">
      <c r="A138" s="8"/>
      <c r="B138" s="46" t="s">
        <v>227</v>
      </c>
      <c r="C138" s="73" t="s">
        <v>184</v>
      </c>
      <c r="D138" s="73" t="s">
        <v>134</v>
      </c>
      <c r="E138" s="73" t="s">
        <v>436</v>
      </c>
      <c r="F138" s="38" t="s">
        <v>70</v>
      </c>
      <c r="G138" s="38"/>
      <c r="H138" s="38"/>
      <c r="I138" s="38" t="s">
        <v>471</v>
      </c>
      <c r="J138" s="38" t="s">
        <v>228</v>
      </c>
      <c r="K138" s="30"/>
      <c r="L138" s="30">
        <v>488000</v>
      </c>
      <c r="M138" s="30">
        <v>488000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ht="38.25" hidden="1">
      <c r="A139" s="8"/>
      <c r="B139" s="31" t="s">
        <v>352</v>
      </c>
      <c r="C139" s="63" t="s">
        <v>184</v>
      </c>
      <c r="D139" s="63" t="s">
        <v>134</v>
      </c>
      <c r="E139" s="63" t="s">
        <v>436</v>
      </c>
      <c r="F139" s="64" t="s">
        <v>70</v>
      </c>
      <c r="G139" s="29"/>
      <c r="H139" s="29"/>
      <c r="I139" s="64" t="s">
        <v>472</v>
      </c>
      <c r="J139" s="64"/>
      <c r="K139" s="65">
        <f aca="true" t="shared" si="24" ref="K139:M140">K140</f>
        <v>0</v>
      </c>
      <c r="L139" s="65">
        <f t="shared" si="24"/>
        <v>0</v>
      </c>
      <c r="M139" s="65">
        <f t="shared" si="24"/>
        <v>0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ht="25.5" hidden="1">
      <c r="A140" s="8"/>
      <c r="B140" s="72" t="s">
        <v>354</v>
      </c>
      <c r="C140" s="70" t="s">
        <v>184</v>
      </c>
      <c r="D140" s="70" t="s">
        <v>134</v>
      </c>
      <c r="E140" s="70" t="s">
        <v>436</v>
      </c>
      <c r="F140" s="29" t="s">
        <v>70</v>
      </c>
      <c r="G140" s="29"/>
      <c r="H140" s="29"/>
      <c r="I140" s="29" t="s">
        <v>472</v>
      </c>
      <c r="J140" s="29" t="s">
        <v>355</v>
      </c>
      <c r="K140" s="30">
        <f t="shared" si="24"/>
        <v>0</v>
      </c>
      <c r="L140" s="30">
        <f t="shared" si="24"/>
        <v>0</v>
      </c>
      <c r="M140" s="30">
        <f t="shared" si="24"/>
        <v>0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ht="12.75" hidden="1">
      <c r="A141" s="8"/>
      <c r="B141" s="72" t="s">
        <v>356</v>
      </c>
      <c r="C141" s="70" t="s">
        <v>184</v>
      </c>
      <c r="D141" s="70" t="s">
        <v>134</v>
      </c>
      <c r="E141" s="70" t="s">
        <v>436</v>
      </c>
      <c r="F141" s="29" t="s">
        <v>70</v>
      </c>
      <c r="G141" s="29"/>
      <c r="H141" s="29"/>
      <c r="I141" s="29" t="s">
        <v>472</v>
      </c>
      <c r="J141" s="29" t="s">
        <v>357</v>
      </c>
      <c r="K141" s="30"/>
      <c r="L141" s="30">
        <v>0</v>
      </c>
      <c r="M141" s="30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ht="25.5">
      <c r="A142" s="8"/>
      <c r="B142" s="10" t="s">
        <v>364</v>
      </c>
      <c r="C142" s="63" t="s">
        <v>184</v>
      </c>
      <c r="D142" s="63" t="s">
        <v>134</v>
      </c>
      <c r="E142" s="63" t="s">
        <v>436</v>
      </c>
      <c r="F142" s="64" t="s">
        <v>70</v>
      </c>
      <c r="G142" s="29"/>
      <c r="H142" s="29"/>
      <c r="I142" s="64" t="s">
        <v>473</v>
      </c>
      <c r="J142" s="64"/>
      <c r="K142" s="65">
        <f aca="true" t="shared" si="25" ref="K142:M143">K143</f>
        <v>0</v>
      </c>
      <c r="L142" s="65">
        <f t="shared" si="25"/>
        <v>0</v>
      </c>
      <c r="M142" s="65">
        <f t="shared" si="25"/>
        <v>130300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ht="25.5">
      <c r="A143" s="8"/>
      <c r="B143" s="72" t="s">
        <v>354</v>
      </c>
      <c r="C143" s="70" t="s">
        <v>184</v>
      </c>
      <c r="D143" s="70" t="s">
        <v>134</v>
      </c>
      <c r="E143" s="70" t="s">
        <v>436</v>
      </c>
      <c r="F143" s="29" t="s">
        <v>70</v>
      </c>
      <c r="G143" s="29"/>
      <c r="H143" s="29"/>
      <c r="I143" s="29" t="s">
        <v>473</v>
      </c>
      <c r="J143" s="29" t="s">
        <v>355</v>
      </c>
      <c r="K143" s="30">
        <f t="shared" si="25"/>
        <v>0</v>
      </c>
      <c r="L143" s="30">
        <f t="shared" si="25"/>
        <v>0</v>
      </c>
      <c r="M143" s="30">
        <f t="shared" si="25"/>
        <v>130300</v>
      </c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ht="12.75">
      <c r="A144" s="8"/>
      <c r="B144" s="72" t="s">
        <v>356</v>
      </c>
      <c r="C144" s="70" t="s">
        <v>184</v>
      </c>
      <c r="D144" s="70" t="s">
        <v>134</v>
      </c>
      <c r="E144" s="70" t="s">
        <v>436</v>
      </c>
      <c r="F144" s="29" t="s">
        <v>70</v>
      </c>
      <c r="G144" s="29"/>
      <c r="H144" s="29"/>
      <c r="I144" s="29" t="s">
        <v>473</v>
      </c>
      <c r="J144" s="29" t="s">
        <v>357</v>
      </c>
      <c r="K144" s="30"/>
      <c r="L144" s="30"/>
      <c r="M144" s="30">
        <v>130300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ht="38.25">
      <c r="A145" s="8"/>
      <c r="B145" s="85" t="s">
        <v>474</v>
      </c>
      <c r="C145" s="63" t="s">
        <v>184</v>
      </c>
      <c r="D145" s="63" t="s">
        <v>134</v>
      </c>
      <c r="E145" s="63" t="s">
        <v>251</v>
      </c>
      <c r="F145" s="64" t="s">
        <v>70</v>
      </c>
      <c r="G145" s="64"/>
      <c r="H145" s="64"/>
      <c r="I145" s="64" t="s">
        <v>475</v>
      </c>
      <c r="J145" s="64"/>
      <c r="K145" s="65">
        <f aca="true" t="shared" si="26" ref="K145:M146">K146</f>
        <v>0</v>
      </c>
      <c r="L145" s="65">
        <f t="shared" si="26"/>
        <v>52000</v>
      </c>
      <c r="M145" s="65">
        <f t="shared" si="26"/>
        <v>52000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ht="25.5">
      <c r="A146" s="8"/>
      <c r="B146" s="21" t="s">
        <v>172</v>
      </c>
      <c r="C146" s="70" t="s">
        <v>184</v>
      </c>
      <c r="D146" s="70" t="s">
        <v>134</v>
      </c>
      <c r="E146" s="70" t="s">
        <v>251</v>
      </c>
      <c r="F146" s="29" t="s">
        <v>70</v>
      </c>
      <c r="G146" s="29"/>
      <c r="H146" s="29"/>
      <c r="I146" s="29" t="s">
        <v>475</v>
      </c>
      <c r="J146" s="29" t="s">
        <v>173</v>
      </c>
      <c r="K146" s="30">
        <f t="shared" si="26"/>
        <v>0</v>
      </c>
      <c r="L146" s="30">
        <f t="shared" si="26"/>
        <v>52000</v>
      </c>
      <c r="M146" s="30">
        <f t="shared" si="26"/>
        <v>52000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ht="38.25">
      <c r="A147" s="8"/>
      <c r="B147" s="21" t="s">
        <v>342</v>
      </c>
      <c r="C147" s="70" t="s">
        <v>184</v>
      </c>
      <c r="D147" s="70" t="s">
        <v>134</v>
      </c>
      <c r="E147" s="70" t="s">
        <v>251</v>
      </c>
      <c r="F147" s="29" t="s">
        <v>70</v>
      </c>
      <c r="G147" s="29"/>
      <c r="H147" s="29"/>
      <c r="I147" s="29" t="s">
        <v>475</v>
      </c>
      <c r="J147" s="29" t="s">
        <v>343</v>
      </c>
      <c r="K147" s="30"/>
      <c r="L147" s="30">
        <v>52000</v>
      </c>
      <c r="M147" s="30">
        <v>52000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ht="25.5">
      <c r="A148" s="8"/>
      <c r="B148" s="28" t="s">
        <v>476</v>
      </c>
      <c r="C148" s="63" t="s">
        <v>184</v>
      </c>
      <c r="D148" s="63" t="s">
        <v>134</v>
      </c>
      <c r="E148" s="63" t="s">
        <v>251</v>
      </c>
      <c r="F148" s="64"/>
      <c r="G148" s="64"/>
      <c r="H148" s="64"/>
      <c r="I148" s="64"/>
      <c r="J148" s="64"/>
      <c r="K148" s="65">
        <f>K173+K164+K152+K167+K158+K161+K149+K170+K155+K176</f>
        <v>840000</v>
      </c>
      <c r="L148" s="65">
        <f>L173+L164+L152+L167+L158+L161+L149+L170+L155+L176</f>
        <v>766800</v>
      </c>
      <c r="M148" s="65">
        <f>M173+M164+M152+M167+M158+M161+M149+M170+M155+M176</f>
        <v>867000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ht="25.5">
      <c r="A149" s="8"/>
      <c r="B149" s="10" t="s">
        <v>410</v>
      </c>
      <c r="C149" s="63" t="s">
        <v>184</v>
      </c>
      <c r="D149" s="63" t="s">
        <v>134</v>
      </c>
      <c r="E149" s="63" t="s">
        <v>251</v>
      </c>
      <c r="F149" s="64" t="s">
        <v>70</v>
      </c>
      <c r="G149" s="64"/>
      <c r="H149" s="64"/>
      <c r="I149" s="64" t="s">
        <v>477</v>
      </c>
      <c r="J149" s="64"/>
      <c r="K149" s="65">
        <f aca="true" t="shared" si="27" ref="K149:M150">K150</f>
        <v>0</v>
      </c>
      <c r="L149" s="65">
        <f t="shared" si="27"/>
        <v>8000</v>
      </c>
      <c r="M149" s="65">
        <f t="shared" si="27"/>
        <v>8000</v>
      </c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ht="25.5">
      <c r="A150" s="8"/>
      <c r="B150" s="72" t="s">
        <v>158</v>
      </c>
      <c r="C150" s="70" t="s">
        <v>184</v>
      </c>
      <c r="D150" s="70" t="s">
        <v>134</v>
      </c>
      <c r="E150" s="70" t="s">
        <v>251</v>
      </c>
      <c r="F150" s="29" t="s">
        <v>70</v>
      </c>
      <c r="G150" s="29"/>
      <c r="H150" s="29"/>
      <c r="I150" s="29" t="s">
        <v>477</v>
      </c>
      <c r="J150" s="29" t="s">
        <v>159</v>
      </c>
      <c r="K150" s="30">
        <f t="shared" si="27"/>
        <v>0</v>
      </c>
      <c r="L150" s="30">
        <f t="shared" si="27"/>
        <v>8000</v>
      </c>
      <c r="M150" s="30">
        <f t="shared" si="27"/>
        <v>8000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ht="25.5">
      <c r="A151" s="8"/>
      <c r="B151" s="72" t="s">
        <v>160</v>
      </c>
      <c r="C151" s="70" t="s">
        <v>184</v>
      </c>
      <c r="D151" s="70" t="s">
        <v>134</v>
      </c>
      <c r="E151" s="70" t="s">
        <v>251</v>
      </c>
      <c r="F151" s="29" t="s">
        <v>70</v>
      </c>
      <c r="G151" s="29"/>
      <c r="H151" s="29"/>
      <c r="I151" s="29" t="s">
        <v>477</v>
      </c>
      <c r="J151" s="29" t="s">
        <v>161</v>
      </c>
      <c r="K151" s="30"/>
      <c r="L151" s="30">
        <v>8000</v>
      </c>
      <c r="M151" s="30">
        <v>8000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ht="25.5">
      <c r="A152" s="8"/>
      <c r="B152" s="10" t="s">
        <v>311</v>
      </c>
      <c r="C152" s="63" t="s">
        <v>184</v>
      </c>
      <c r="D152" s="63" t="s">
        <v>134</v>
      </c>
      <c r="E152" s="63" t="s">
        <v>251</v>
      </c>
      <c r="F152" s="64" t="s">
        <v>70</v>
      </c>
      <c r="G152" s="64"/>
      <c r="H152" s="64"/>
      <c r="I152" s="64" t="s">
        <v>478</v>
      </c>
      <c r="J152" s="64"/>
      <c r="K152" s="65">
        <f aca="true" t="shared" si="28" ref="K152:M153">K153</f>
        <v>0</v>
      </c>
      <c r="L152" s="65">
        <f t="shared" si="28"/>
        <v>27000</v>
      </c>
      <c r="M152" s="65">
        <f t="shared" si="28"/>
        <v>27000</v>
      </c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ht="25.5">
      <c r="A153" s="8"/>
      <c r="B153" s="72" t="s">
        <v>158</v>
      </c>
      <c r="C153" s="70" t="s">
        <v>184</v>
      </c>
      <c r="D153" s="70" t="s">
        <v>134</v>
      </c>
      <c r="E153" s="63" t="s">
        <v>251</v>
      </c>
      <c r="F153" s="29" t="s">
        <v>70</v>
      </c>
      <c r="G153" s="29"/>
      <c r="H153" s="29"/>
      <c r="I153" s="29" t="s">
        <v>478</v>
      </c>
      <c r="J153" s="29" t="s">
        <v>159</v>
      </c>
      <c r="K153" s="30">
        <f t="shared" si="28"/>
        <v>0</v>
      </c>
      <c r="L153" s="30">
        <v>27000</v>
      </c>
      <c r="M153" s="30">
        <f t="shared" si="28"/>
        <v>27000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ht="25.5">
      <c r="A154" s="8"/>
      <c r="B154" s="72" t="s">
        <v>160</v>
      </c>
      <c r="C154" s="70" t="s">
        <v>184</v>
      </c>
      <c r="D154" s="70" t="s">
        <v>134</v>
      </c>
      <c r="E154" s="63" t="s">
        <v>251</v>
      </c>
      <c r="F154" s="29" t="s">
        <v>70</v>
      </c>
      <c r="G154" s="29"/>
      <c r="H154" s="29"/>
      <c r="I154" s="29" t="s">
        <v>478</v>
      </c>
      <c r="J154" s="29" t="s">
        <v>161</v>
      </c>
      <c r="K154" s="30"/>
      <c r="L154" s="30">
        <v>26640</v>
      </c>
      <c r="M154" s="30">
        <v>27000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ht="63.75">
      <c r="A155" s="8"/>
      <c r="B155" s="10" t="s">
        <v>313</v>
      </c>
      <c r="C155" s="63" t="s">
        <v>184</v>
      </c>
      <c r="D155" s="63" t="s">
        <v>134</v>
      </c>
      <c r="E155" s="63" t="s">
        <v>251</v>
      </c>
      <c r="F155" s="64" t="s">
        <v>70</v>
      </c>
      <c r="G155" s="64"/>
      <c r="H155" s="64"/>
      <c r="I155" s="64" t="s">
        <v>479</v>
      </c>
      <c r="J155" s="64"/>
      <c r="K155" s="65">
        <f aca="true" t="shared" si="29" ref="K155:M156">K156</f>
        <v>0</v>
      </c>
      <c r="L155" s="65">
        <f t="shared" si="29"/>
        <v>7000</v>
      </c>
      <c r="M155" s="65">
        <f t="shared" si="29"/>
        <v>7000</v>
      </c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ht="25.5">
      <c r="A156" s="8"/>
      <c r="B156" s="72" t="s">
        <v>158</v>
      </c>
      <c r="C156" s="70" t="s">
        <v>184</v>
      </c>
      <c r="D156" s="70" t="s">
        <v>134</v>
      </c>
      <c r="E156" s="70" t="s">
        <v>251</v>
      </c>
      <c r="F156" s="29" t="s">
        <v>70</v>
      </c>
      <c r="G156" s="29"/>
      <c r="H156" s="29"/>
      <c r="I156" s="29" t="s">
        <v>479</v>
      </c>
      <c r="J156" s="29" t="s">
        <v>159</v>
      </c>
      <c r="K156" s="30">
        <f t="shared" si="29"/>
        <v>0</v>
      </c>
      <c r="L156" s="30">
        <f t="shared" si="29"/>
        <v>7000</v>
      </c>
      <c r="M156" s="30">
        <f t="shared" si="29"/>
        <v>7000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ht="25.5">
      <c r="A157" s="8"/>
      <c r="B157" s="72" t="s">
        <v>160</v>
      </c>
      <c r="C157" s="70" t="s">
        <v>184</v>
      </c>
      <c r="D157" s="70" t="s">
        <v>134</v>
      </c>
      <c r="E157" s="70" t="s">
        <v>251</v>
      </c>
      <c r="F157" s="29" t="s">
        <v>70</v>
      </c>
      <c r="G157" s="29"/>
      <c r="H157" s="29"/>
      <c r="I157" s="29" t="s">
        <v>479</v>
      </c>
      <c r="J157" s="29" t="s">
        <v>161</v>
      </c>
      <c r="K157" s="30"/>
      <c r="L157" s="30">
        <v>7000</v>
      </c>
      <c r="M157" s="30">
        <v>7000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ht="12.75">
      <c r="A158" s="8"/>
      <c r="B158" s="7" t="s">
        <v>382</v>
      </c>
      <c r="C158" s="63" t="s">
        <v>184</v>
      </c>
      <c r="D158" s="63" t="s">
        <v>134</v>
      </c>
      <c r="E158" s="63" t="s">
        <v>251</v>
      </c>
      <c r="F158" s="64" t="s">
        <v>70</v>
      </c>
      <c r="G158" s="64"/>
      <c r="H158" s="64"/>
      <c r="I158" s="64" t="s">
        <v>480</v>
      </c>
      <c r="J158" s="64"/>
      <c r="K158" s="65">
        <f aca="true" t="shared" si="30" ref="K158:M159">K159</f>
        <v>0</v>
      </c>
      <c r="L158" s="65">
        <f t="shared" si="30"/>
        <v>32000</v>
      </c>
      <c r="M158" s="65">
        <f t="shared" si="30"/>
        <v>32000</v>
      </c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ht="25.5">
      <c r="A159" s="8"/>
      <c r="B159" s="72" t="s">
        <v>158</v>
      </c>
      <c r="C159" s="70" t="s">
        <v>184</v>
      </c>
      <c r="D159" s="70" t="s">
        <v>134</v>
      </c>
      <c r="E159" s="70" t="s">
        <v>251</v>
      </c>
      <c r="F159" s="29" t="s">
        <v>70</v>
      </c>
      <c r="G159" s="29"/>
      <c r="H159" s="29"/>
      <c r="I159" s="29" t="s">
        <v>480</v>
      </c>
      <c r="J159" s="29" t="s">
        <v>159</v>
      </c>
      <c r="K159" s="30">
        <f t="shared" si="30"/>
        <v>0</v>
      </c>
      <c r="L159" s="30">
        <f t="shared" si="30"/>
        <v>32000</v>
      </c>
      <c r="M159" s="30">
        <f t="shared" si="30"/>
        <v>32000</v>
      </c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ht="25.5">
      <c r="A160" s="8"/>
      <c r="B160" s="72" t="s">
        <v>160</v>
      </c>
      <c r="C160" s="70" t="s">
        <v>184</v>
      </c>
      <c r="D160" s="70" t="s">
        <v>134</v>
      </c>
      <c r="E160" s="70" t="s">
        <v>251</v>
      </c>
      <c r="F160" s="29" t="s">
        <v>70</v>
      </c>
      <c r="G160" s="29"/>
      <c r="H160" s="29"/>
      <c r="I160" s="29" t="s">
        <v>480</v>
      </c>
      <c r="J160" s="29" t="s">
        <v>161</v>
      </c>
      <c r="K160" s="30"/>
      <c r="L160" s="30">
        <v>32000</v>
      </c>
      <c r="M160" s="30">
        <v>32000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ht="12.75">
      <c r="A161" s="8"/>
      <c r="B161" s="10" t="s">
        <v>412</v>
      </c>
      <c r="C161" s="63" t="s">
        <v>184</v>
      </c>
      <c r="D161" s="63" t="s">
        <v>134</v>
      </c>
      <c r="E161" s="63" t="s">
        <v>251</v>
      </c>
      <c r="F161" s="64" t="s">
        <v>70</v>
      </c>
      <c r="G161" s="64"/>
      <c r="H161" s="64"/>
      <c r="I161" s="64" t="s">
        <v>481</v>
      </c>
      <c r="J161" s="64"/>
      <c r="K161" s="65">
        <f aca="true" t="shared" si="31" ref="K161:M162">K162</f>
        <v>0</v>
      </c>
      <c r="L161" s="65">
        <f t="shared" si="31"/>
        <v>20000</v>
      </c>
      <c r="M161" s="65">
        <f t="shared" si="31"/>
        <v>20000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ht="25.5">
      <c r="A162" s="8"/>
      <c r="B162" s="72" t="s">
        <v>158</v>
      </c>
      <c r="C162" s="70" t="s">
        <v>184</v>
      </c>
      <c r="D162" s="70" t="s">
        <v>134</v>
      </c>
      <c r="E162" s="70" t="s">
        <v>251</v>
      </c>
      <c r="F162" s="29" t="s">
        <v>70</v>
      </c>
      <c r="G162" s="64"/>
      <c r="H162" s="64"/>
      <c r="I162" s="29" t="s">
        <v>481</v>
      </c>
      <c r="J162" s="29" t="s">
        <v>159</v>
      </c>
      <c r="K162" s="30">
        <f t="shared" si="31"/>
        <v>0</v>
      </c>
      <c r="L162" s="30">
        <f t="shared" si="31"/>
        <v>20000</v>
      </c>
      <c r="M162" s="30">
        <f t="shared" si="31"/>
        <v>20000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ht="25.5">
      <c r="A163" s="8"/>
      <c r="B163" s="72" t="s">
        <v>160</v>
      </c>
      <c r="C163" s="70" t="s">
        <v>184</v>
      </c>
      <c r="D163" s="70" t="s">
        <v>134</v>
      </c>
      <c r="E163" s="70" t="s">
        <v>251</v>
      </c>
      <c r="F163" s="29" t="s">
        <v>70</v>
      </c>
      <c r="G163" s="29"/>
      <c r="H163" s="29"/>
      <c r="I163" s="29" t="s">
        <v>481</v>
      </c>
      <c r="J163" s="29" t="s">
        <v>161</v>
      </c>
      <c r="K163" s="30"/>
      <c r="L163" s="30">
        <v>20000</v>
      </c>
      <c r="M163" s="30">
        <v>20000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ht="12.75">
      <c r="A164" s="8"/>
      <c r="B164" s="28" t="s">
        <v>334</v>
      </c>
      <c r="C164" s="63" t="s">
        <v>184</v>
      </c>
      <c r="D164" s="63" t="s">
        <v>134</v>
      </c>
      <c r="E164" s="63" t="s">
        <v>251</v>
      </c>
      <c r="F164" s="64" t="s">
        <v>70</v>
      </c>
      <c r="G164" s="64"/>
      <c r="H164" s="64"/>
      <c r="I164" s="64" t="s">
        <v>482</v>
      </c>
      <c r="J164" s="64"/>
      <c r="K164" s="65">
        <f aca="true" t="shared" si="32" ref="K164:M165">K165</f>
        <v>0</v>
      </c>
      <c r="L164" s="65">
        <f t="shared" si="32"/>
        <v>10000</v>
      </c>
      <c r="M164" s="65">
        <f t="shared" si="32"/>
        <v>10000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ht="12.75">
      <c r="A165" s="8"/>
      <c r="B165" s="21" t="s">
        <v>162</v>
      </c>
      <c r="C165" s="70" t="s">
        <v>184</v>
      </c>
      <c r="D165" s="70" t="s">
        <v>134</v>
      </c>
      <c r="E165" s="70" t="s">
        <v>251</v>
      </c>
      <c r="F165" s="29" t="s">
        <v>70</v>
      </c>
      <c r="G165" s="29"/>
      <c r="H165" s="29"/>
      <c r="I165" s="29" t="s">
        <v>482</v>
      </c>
      <c r="J165" s="29" t="s">
        <v>163</v>
      </c>
      <c r="K165" s="30">
        <f t="shared" si="32"/>
        <v>0</v>
      </c>
      <c r="L165" s="30">
        <f t="shared" si="32"/>
        <v>10000</v>
      </c>
      <c r="M165" s="30">
        <f t="shared" si="32"/>
        <v>10000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ht="51">
      <c r="A166" s="8"/>
      <c r="B166" s="21" t="s">
        <v>318</v>
      </c>
      <c r="C166" s="70" t="s">
        <v>184</v>
      </c>
      <c r="D166" s="70" t="s">
        <v>134</v>
      </c>
      <c r="E166" s="70" t="s">
        <v>251</v>
      </c>
      <c r="F166" s="29" t="s">
        <v>70</v>
      </c>
      <c r="G166" s="29"/>
      <c r="H166" s="29"/>
      <c r="I166" s="29" t="s">
        <v>482</v>
      </c>
      <c r="J166" s="29" t="s">
        <v>133</v>
      </c>
      <c r="K166" s="30"/>
      <c r="L166" s="30">
        <v>10000</v>
      </c>
      <c r="M166" s="30">
        <v>10000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ht="25.5">
      <c r="A167" s="8"/>
      <c r="B167" s="10" t="s">
        <v>344</v>
      </c>
      <c r="C167" s="63" t="s">
        <v>184</v>
      </c>
      <c r="D167" s="63" t="s">
        <v>134</v>
      </c>
      <c r="E167" s="63" t="s">
        <v>251</v>
      </c>
      <c r="F167" s="64" t="s">
        <v>70</v>
      </c>
      <c r="G167" s="64"/>
      <c r="H167" s="64"/>
      <c r="I167" s="64" t="s">
        <v>483</v>
      </c>
      <c r="J167" s="64"/>
      <c r="K167" s="65">
        <f aca="true" t="shared" si="33" ref="K167:M168">K168</f>
        <v>0</v>
      </c>
      <c r="L167" s="65">
        <f t="shared" si="33"/>
        <v>10000</v>
      </c>
      <c r="M167" s="65">
        <f t="shared" si="33"/>
        <v>10000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ht="25.5">
      <c r="A168" s="8"/>
      <c r="B168" s="72" t="s">
        <v>158</v>
      </c>
      <c r="C168" s="70" t="s">
        <v>184</v>
      </c>
      <c r="D168" s="70" t="s">
        <v>134</v>
      </c>
      <c r="E168" s="70" t="s">
        <v>251</v>
      </c>
      <c r="F168" s="29" t="s">
        <v>70</v>
      </c>
      <c r="G168" s="64"/>
      <c r="H168" s="64"/>
      <c r="I168" s="29" t="s">
        <v>483</v>
      </c>
      <c r="J168" s="29" t="s">
        <v>159</v>
      </c>
      <c r="K168" s="65">
        <f t="shared" si="33"/>
        <v>0</v>
      </c>
      <c r="L168" s="65">
        <f t="shared" si="33"/>
        <v>10000</v>
      </c>
      <c r="M168" s="65">
        <f t="shared" si="33"/>
        <v>10000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ht="25.5">
      <c r="A169" s="8"/>
      <c r="B169" s="72" t="s">
        <v>160</v>
      </c>
      <c r="C169" s="70" t="s">
        <v>184</v>
      </c>
      <c r="D169" s="70" t="s">
        <v>134</v>
      </c>
      <c r="E169" s="70" t="s">
        <v>251</v>
      </c>
      <c r="F169" s="29" t="s">
        <v>70</v>
      </c>
      <c r="G169" s="29"/>
      <c r="H169" s="29"/>
      <c r="I169" s="29" t="s">
        <v>483</v>
      </c>
      <c r="J169" s="29" t="s">
        <v>161</v>
      </c>
      <c r="K169" s="30"/>
      <c r="L169" s="30">
        <v>10000</v>
      </c>
      <c r="M169" s="30">
        <v>10000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ht="38.25">
      <c r="A170" s="8"/>
      <c r="B170" s="10" t="s">
        <v>359</v>
      </c>
      <c r="C170" s="63" t="s">
        <v>184</v>
      </c>
      <c r="D170" s="63" t="s">
        <v>134</v>
      </c>
      <c r="E170" s="63" t="s">
        <v>251</v>
      </c>
      <c r="F170" s="64" t="s">
        <v>70</v>
      </c>
      <c r="G170" s="64"/>
      <c r="H170" s="64"/>
      <c r="I170" s="64" t="s">
        <v>484</v>
      </c>
      <c r="J170" s="64"/>
      <c r="K170" s="65">
        <f aca="true" t="shared" si="34" ref="K170:M171">K171</f>
        <v>840000</v>
      </c>
      <c r="L170" s="65">
        <f t="shared" si="34"/>
        <v>153000</v>
      </c>
      <c r="M170" s="65">
        <f t="shared" si="34"/>
        <v>153000</v>
      </c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ht="12.75">
      <c r="A171" s="8"/>
      <c r="B171" s="21" t="s">
        <v>179</v>
      </c>
      <c r="C171" s="70" t="s">
        <v>184</v>
      </c>
      <c r="D171" s="70" t="s">
        <v>134</v>
      </c>
      <c r="E171" s="70" t="s">
        <v>251</v>
      </c>
      <c r="F171" s="29" t="s">
        <v>70</v>
      </c>
      <c r="G171" s="64"/>
      <c r="H171" s="64"/>
      <c r="I171" s="29" t="s">
        <v>484</v>
      </c>
      <c r="J171" s="29" t="s">
        <v>163</v>
      </c>
      <c r="K171" s="30">
        <f t="shared" si="34"/>
        <v>840000</v>
      </c>
      <c r="L171" s="30">
        <f t="shared" si="34"/>
        <v>153000</v>
      </c>
      <c r="M171" s="30">
        <f t="shared" si="34"/>
        <v>153000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ht="51">
      <c r="A172" s="8"/>
      <c r="B172" s="21" t="s">
        <v>318</v>
      </c>
      <c r="C172" s="70" t="s">
        <v>184</v>
      </c>
      <c r="D172" s="70" t="s">
        <v>134</v>
      </c>
      <c r="E172" s="70" t="s">
        <v>251</v>
      </c>
      <c r="F172" s="29" t="s">
        <v>70</v>
      </c>
      <c r="G172" s="29"/>
      <c r="H172" s="29"/>
      <c r="I172" s="29" t="s">
        <v>484</v>
      </c>
      <c r="J172" s="29" t="s">
        <v>133</v>
      </c>
      <c r="K172" s="30">
        <v>840000</v>
      </c>
      <c r="L172" s="30">
        <v>153000</v>
      </c>
      <c r="M172" s="30">
        <v>153000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ht="12.75">
      <c r="A173" s="8"/>
      <c r="B173" s="10" t="s">
        <v>316</v>
      </c>
      <c r="C173" s="63" t="s">
        <v>184</v>
      </c>
      <c r="D173" s="63" t="s">
        <v>134</v>
      </c>
      <c r="E173" s="63" t="s">
        <v>251</v>
      </c>
      <c r="F173" s="64" t="s">
        <v>70</v>
      </c>
      <c r="G173" s="64"/>
      <c r="H173" s="64"/>
      <c r="I173" s="64" t="s">
        <v>485</v>
      </c>
      <c r="J173" s="64"/>
      <c r="K173" s="65">
        <f aca="true" t="shared" si="35" ref="K173:M174">K174</f>
        <v>0</v>
      </c>
      <c r="L173" s="65">
        <f t="shared" si="35"/>
        <v>499800</v>
      </c>
      <c r="M173" s="65">
        <f t="shared" si="35"/>
        <v>600000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ht="12.75">
      <c r="A174" s="8"/>
      <c r="B174" s="21" t="s">
        <v>162</v>
      </c>
      <c r="C174" s="70" t="s">
        <v>184</v>
      </c>
      <c r="D174" s="70" t="s">
        <v>134</v>
      </c>
      <c r="E174" s="70" t="s">
        <v>251</v>
      </c>
      <c r="F174" s="29" t="s">
        <v>70</v>
      </c>
      <c r="G174" s="29"/>
      <c r="H174" s="29"/>
      <c r="I174" s="29" t="s">
        <v>485</v>
      </c>
      <c r="J174" s="29" t="s">
        <v>163</v>
      </c>
      <c r="K174" s="30">
        <f t="shared" si="35"/>
        <v>0</v>
      </c>
      <c r="L174" s="30">
        <f t="shared" si="35"/>
        <v>499800</v>
      </c>
      <c r="M174" s="30">
        <f t="shared" si="35"/>
        <v>600000</v>
      </c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ht="51">
      <c r="A175" s="8"/>
      <c r="B175" s="21" t="s">
        <v>318</v>
      </c>
      <c r="C175" s="70" t="s">
        <v>184</v>
      </c>
      <c r="D175" s="70" t="s">
        <v>134</v>
      </c>
      <c r="E175" s="70" t="s">
        <v>251</v>
      </c>
      <c r="F175" s="29" t="s">
        <v>70</v>
      </c>
      <c r="G175" s="29"/>
      <c r="H175" s="29"/>
      <c r="I175" s="29" t="s">
        <v>485</v>
      </c>
      <c r="J175" s="29" t="s">
        <v>133</v>
      </c>
      <c r="K175" s="30"/>
      <c r="L175" s="30">
        <v>499800</v>
      </c>
      <c r="M175" s="30">
        <v>600000</v>
      </c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ht="25.5" hidden="1">
      <c r="A176" s="8"/>
      <c r="B176" s="10" t="s">
        <v>364</v>
      </c>
      <c r="C176" s="63" t="s">
        <v>184</v>
      </c>
      <c r="D176" s="63" t="s">
        <v>134</v>
      </c>
      <c r="E176" s="63" t="s">
        <v>251</v>
      </c>
      <c r="F176" s="64" t="s">
        <v>70</v>
      </c>
      <c r="G176" s="29"/>
      <c r="H176" s="29"/>
      <c r="I176" s="64" t="s">
        <v>473</v>
      </c>
      <c r="J176" s="64"/>
      <c r="K176" s="65">
        <f aca="true" t="shared" si="36" ref="K176:M177">K177</f>
        <v>0</v>
      </c>
      <c r="L176" s="65">
        <f t="shared" si="36"/>
        <v>0</v>
      </c>
      <c r="M176" s="65">
        <f t="shared" si="36"/>
        <v>0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ht="25.5" hidden="1">
      <c r="A177" s="8"/>
      <c r="B177" s="72" t="s">
        <v>354</v>
      </c>
      <c r="C177" s="70" t="s">
        <v>184</v>
      </c>
      <c r="D177" s="70" t="s">
        <v>134</v>
      </c>
      <c r="E177" s="70" t="s">
        <v>251</v>
      </c>
      <c r="F177" s="29" t="s">
        <v>70</v>
      </c>
      <c r="G177" s="29"/>
      <c r="H177" s="29"/>
      <c r="I177" s="29" t="s">
        <v>473</v>
      </c>
      <c r="J177" s="29" t="s">
        <v>355</v>
      </c>
      <c r="K177" s="30">
        <f t="shared" si="36"/>
        <v>0</v>
      </c>
      <c r="L177" s="30">
        <f t="shared" si="36"/>
        <v>0</v>
      </c>
      <c r="M177" s="30">
        <f t="shared" si="36"/>
        <v>0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ht="12.75" hidden="1">
      <c r="A178" s="8"/>
      <c r="B178" s="72" t="s">
        <v>356</v>
      </c>
      <c r="C178" s="70" t="s">
        <v>184</v>
      </c>
      <c r="D178" s="70" t="s">
        <v>134</v>
      </c>
      <c r="E178" s="70" t="s">
        <v>251</v>
      </c>
      <c r="F178" s="29" t="s">
        <v>70</v>
      </c>
      <c r="G178" s="29"/>
      <c r="H178" s="29"/>
      <c r="I178" s="29" t="s">
        <v>473</v>
      </c>
      <c r="J178" s="29" t="s">
        <v>357</v>
      </c>
      <c r="K178" s="30">
        <v>0</v>
      </c>
      <c r="L178" s="30"/>
      <c r="M178" s="30">
        <v>0</v>
      </c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ht="38.25" hidden="1">
      <c r="A179" s="8"/>
      <c r="B179" s="85" t="s">
        <v>474</v>
      </c>
      <c r="C179" s="63" t="s">
        <v>184</v>
      </c>
      <c r="D179" s="63" t="s">
        <v>134</v>
      </c>
      <c r="E179" s="63" t="s">
        <v>251</v>
      </c>
      <c r="F179" s="64" t="s">
        <v>70</v>
      </c>
      <c r="G179" s="64"/>
      <c r="H179" s="64"/>
      <c r="I179" s="64" t="s">
        <v>475</v>
      </c>
      <c r="J179" s="64"/>
      <c r="K179" s="65">
        <f aca="true" t="shared" si="37" ref="K179:M180">K180</f>
        <v>0</v>
      </c>
      <c r="L179" s="65">
        <f t="shared" si="37"/>
        <v>0</v>
      </c>
      <c r="M179" s="65">
        <f t="shared" si="37"/>
        <v>0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ht="25.5" hidden="1">
      <c r="A180" s="8"/>
      <c r="B180" s="21" t="s">
        <v>172</v>
      </c>
      <c r="C180" s="70" t="s">
        <v>184</v>
      </c>
      <c r="D180" s="70" t="s">
        <v>134</v>
      </c>
      <c r="E180" s="70" t="s">
        <v>251</v>
      </c>
      <c r="F180" s="29" t="s">
        <v>70</v>
      </c>
      <c r="G180" s="29"/>
      <c r="H180" s="29"/>
      <c r="I180" s="29" t="s">
        <v>475</v>
      </c>
      <c r="J180" s="29" t="s">
        <v>173</v>
      </c>
      <c r="K180" s="30">
        <f t="shared" si="37"/>
        <v>0</v>
      </c>
      <c r="L180" s="30">
        <f t="shared" si="37"/>
        <v>0</v>
      </c>
      <c r="M180" s="30">
        <f t="shared" si="37"/>
        <v>0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ht="38.25" hidden="1">
      <c r="A181" s="8"/>
      <c r="B181" s="21" t="s">
        <v>342</v>
      </c>
      <c r="C181" s="70" t="s">
        <v>184</v>
      </c>
      <c r="D181" s="70" t="s">
        <v>134</v>
      </c>
      <c r="E181" s="70" t="s">
        <v>251</v>
      </c>
      <c r="F181" s="29" t="s">
        <v>70</v>
      </c>
      <c r="G181" s="29"/>
      <c r="H181" s="29"/>
      <c r="I181" s="29" t="s">
        <v>475</v>
      </c>
      <c r="J181" s="29" t="s">
        <v>343</v>
      </c>
      <c r="K181" s="30">
        <v>0</v>
      </c>
      <c r="L181" s="30">
        <v>0</v>
      </c>
      <c r="M181" s="30">
        <v>0</v>
      </c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ht="30">
      <c r="A182" s="8"/>
      <c r="B182" s="86" t="s">
        <v>486</v>
      </c>
      <c r="C182" s="60" t="s">
        <v>152</v>
      </c>
      <c r="D182" s="63" t="s">
        <v>134</v>
      </c>
      <c r="E182" s="70"/>
      <c r="F182" s="87"/>
      <c r="G182" s="87"/>
      <c r="H182" s="87"/>
      <c r="I182" s="87"/>
      <c r="J182" s="87"/>
      <c r="K182" s="88">
        <f>K201+K208+K216+K223+K228+K234+K183+K186+K192+K195+K261+K258+K267+K270+K264+K189+K198+K242+K245+K248+K251</f>
        <v>1120803.5699999998</v>
      </c>
      <c r="L182" s="88">
        <f>L201+L208+L216+L223+L228+L234+L183+L186+L192+L195+L261+L258+L267+L270+L264+L189+L198+L242+L245+L248+L251</f>
        <v>299016058</v>
      </c>
      <c r="M182" s="88">
        <f>M201+M208+M216+M223+M228+M234+M183+M186+M192+M195+M261+M258+M267+M270+M264+M189+M198+M242+M245+M248+M251</f>
        <v>300972958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ht="63.75">
      <c r="A183" s="8"/>
      <c r="B183" s="89" t="s">
        <v>185</v>
      </c>
      <c r="C183" s="90" t="s">
        <v>152</v>
      </c>
      <c r="D183" s="63" t="s">
        <v>134</v>
      </c>
      <c r="E183" s="63" t="s">
        <v>436</v>
      </c>
      <c r="F183" s="64" t="s">
        <v>32</v>
      </c>
      <c r="G183" s="64" t="s">
        <v>168</v>
      </c>
      <c r="H183" s="64" t="s">
        <v>184</v>
      </c>
      <c r="I183" s="64" t="s">
        <v>487</v>
      </c>
      <c r="J183" s="64"/>
      <c r="K183" s="65">
        <f aca="true" t="shared" si="38" ref="K183:M184">K184</f>
        <v>0</v>
      </c>
      <c r="L183" s="65">
        <f t="shared" si="38"/>
        <v>127747414</v>
      </c>
      <c r="M183" s="65">
        <f t="shared" si="38"/>
        <v>127747414</v>
      </c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ht="25.5">
      <c r="A184" s="8"/>
      <c r="B184" s="21" t="s">
        <v>172</v>
      </c>
      <c r="C184" s="91" t="s">
        <v>152</v>
      </c>
      <c r="D184" s="70" t="s">
        <v>134</v>
      </c>
      <c r="E184" s="70" t="s">
        <v>436</v>
      </c>
      <c r="F184" s="29" t="s">
        <v>32</v>
      </c>
      <c r="G184" s="29" t="s">
        <v>168</v>
      </c>
      <c r="H184" s="29" t="s">
        <v>184</v>
      </c>
      <c r="I184" s="29" t="s">
        <v>487</v>
      </c>
      <c r="J184" s="29" t="s">
        <v>173</v>
      </c>
      <c r="K184" s="30">
        <f t="shared" si="38"/>
        <v>0</v>
      </c>
      <c r="L184" s="30">
        <f t="shared" si="38"/>
        <v>127747414</v>
      </c>
      <c r="M184" s="30">
        <f t="shared" si="38"/>
        <v>127747414</v>
      </c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ht="12.75">
      <c r="A185" s="8"/>
      <c r="B185" s="21" t="s">
        <v>174</v>
      </c>
      <c r="C185" s="91" t="s">
        <v>152</v>
      </c>
      <c r="D185" s="70" t="s">
        <v>134</v>
      </c>
      <c r="E185" s="70" t="s">
        <v>436</v>
      </c>
      <c r="F185" s="29" t="s">
        <v>32</v>
      </c>
      <c r="G185" s="29" t="s">
        <v>168</v>
      </c>
      <c r="H185" s="29" t="s">
        <v>184</v>
      </c>
      <c r="I185" s="29" t="s">
        <v>487</v>
      </c>
      <c r="J185" s="29" t="s">
        <v>175</v>
      </c>
      <c r="K185" s="30"/>
      <c r="L185" s="30">
        <v>127747414</v>
      </c>
      <c r="M185" s="30">
        <v>127747414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ht="51">
      <c r="A186" s="8"/>
      <c r="B186" s="89" t="s">
        <v>170</v>
      </c>
      <c r="C186" s="90" t="s">
        <v>152</v>
      </c>
      <c r="D186" s="63" t="s">
        <v>134</v>
      </c>
      <c r="E186" s="70" t="s">
        <v>436</v>
      </c>
      <c r="F186" s="64" t="s">
        <v>32</v>
      </c>
      <c r="G186" s="64"/>
      <c r="H186" s="64"/>
      <c r="I186" s="64" t="s">
        <v>488</v>
      </c>
      <c r="J186" s="64"/>
      <c r="K186" s="65">
        <f aca="true" t="shared" si="39" ref="K186:M187">K187</f>
        <v>0</v>
      </c>
      <c r="L186" s="65">
        <f t="shared" si="39"/>
        <v>55828314</v>
      </c>
      <c r="M186" s="65">
        <f t="shared" si="39"/>
        <v>55828314</v>
      </c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ht="25.5">
      <c r="A187" s="8"/>
      <c r="B187" s="21" t="s">
        <v>172</v>
      </c>
      <c r="C187" s="91" t="s">
        <v>152</v>
      </c>
      <c r="D187" s="70" t="s">
        <v>134</v>
      </c>
      <c r="E187" s="70" t="s">
        <v>436</v>
      </c>
      <c r="F187" s="91" t="s">
        <v>32</v>
      </c>
      <c r="G187" s="91" t="s">
        <v>168</v>
      </c>
      <c r="H187" s="91" t="s">
        <v>150</v>
      </c>
      <c r="I187" s="29" t="s">
        <v>488</v>
      </c>
      <c r="J187" s="91" t="s">
        <v>173</v>
      </c>
      <c r="K187" s="30">
        <f t="shared" si="39"/>
        <v>0</v>
      </c>
      <c r="L187" s="30">
        <f t="shared" si="39"/>
        <v>55828314</v>
      </c>
      <c r="M187" s="30">
        <f t="shared" si="39"/>
        <v>55828314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ht="12.75">
      <c r="A188" s="8"/>
      <c r="B188" s="21" t="s">
        <v>174</v>
      </c>
      <c r="C188" s="91" t="s">
        <v>152</v>
      </c>
      <c r="D188" s="70" t="s">
        <v>134</v>
      </c>
      <c r="E188" s="70" t="s">
        <v>436</v>
      </c>
      <c r="F188" s="91" t="s">
        <v>32</v>
      </c>
      <c r="G188" s="91" t="s">
        <v>168</v>
      </c>
      <c r="H188" s="91" t="s">
        <v>150</v>
      </c>
      <c r="I188" s="29" t="s">
        <v>488</v>
      </c>
      <c r="J188" s="91" t="s">
        <v>175</v>
      </c>
      <c r="K188" s="30"/>
      <c r="L188" s="30">
        <v>55828314</v>
      </c>
      <c r="M188" s="30">
        <v>55828314</v>
      </c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ht="25.5" hidden="1">
      <c r="A189" s="8"/>
      <c r="B189" s="10" t="s">
        <v>489</v>
      </c>
      <c r="C189" s="90" t="s">
        <v>152</v>
      </c>
      <c r="D189" s="63" t="s">
        <v>134</v>
      </c>
      <c r="E189" s="63" t="s">
        <v>436</v>
      </c>
      <c r="F189" s="90" t="s">
        <v>32</v>
      </c>
      <c r="G189" s="90"/>
      <c r="H189" s="90"/>
      <c r="I189" s="90"/>
      <c r="J189" s="90"/>
      <c r="K189" s="65">
        <f aca="true" t="shared" si="40" ref="K189:M190">K190</f>
        <v>0</v>
      </c>
      <c r="L189" s="65">
        <f t="shared" si="40"/>
        <v>0</v>
      </c>
      <c r="M189" s="65">
        <f t="shared" si="40"/>
        <v>0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ht="25.5" hidden="1">
      <c r="A190" s="8"/>
      <c r="B190" s="21" t="s">
        <v>172</v>
      </c>
      <c r="C190" s="91" t="s">
        <v>152</v>
      </c>
      <c r="D190" s="70" t="s">
        <v>134</v>
      </c>
      <c r="E190" s="70" t="s">
        <v>436</v>
      </c>
      <c r="F190" s="91" t="s">
        <v>32</v>
      </c>
      <c r="G190" s="91"/>
      <c r="H190" s="91"/>
      <c r="I190" s="91"/>
      <c r="J190" s="91" t="s">
        <v>173</v>
      </c>
      <c r="K190" s="30">
        <f t="shared" si="40"/>
        <v>0</v>
      </c>
      <c r="L190" s="30">
        <f t="shared" si="40"/>
        <v>0</v>
      </c>
      <c r="M190" s="30">
        <f t="shared" si="40"/>
        <v>0</v>
      </c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ht="12.75" hidden="1">
      <c r="A191" s="8"/>
      <c r="B191" s="92" t="s">
        <v>174</v>
      </c>
      <c r="C191" s="91" t="s">
        <v>152</v>
      </c>
      <c r="D191" s="70" t="s">
        <v>134</v>
      </c>
      <c r="E191" s="70" t="s">
        <v>436</v>
      </c>
      <c r="F191" s="91" t="s">
        <v>32</v>
      </c>
      <c r="G191" s="91"/>
      <c r="H191" s="91"/>
      <c r="I191" s="91"/>
      <c r="J191" s="91" t="s">
        <v>175</v>
      </c>
      <c r="K191" s="30"/>
      <c r="L191" s="30"/>
      <c r="M191" s="3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ht="63.75">
      <c r="A192" s="8"/>
      <c r="B192" s="10" t="s">
        <v>199</v>
      </c>
      <c r="C192" s="90" t="s">
        <v>152</v>
      </c>
      <c r="D192" s="63" t="s">
        <v>134</v>
      </c>
      <c r="E192" s="70" t="s">
        <v>436</v>
      </c>
      <c r="F192" s="64" t="s">
        <v>32</v>
      </c>
      <c r="G192" s="64" t="s">
        <v>168</v>
      </c>
      <c r="H192" s="64" t="s">
        <v>198</v>
      </c>
      <c r="I192" s="64" t="s">
        <v>490</v>
      </c>
      <c r="J192" s="64"/>
      <c r="K192" s="65">
        <f aca="true" t="shared" si="41" ref="K192:M193">K193</f>
        <v>0</v>
      </c>
      <c r="L192" s="65">
        <f t="shared" si="41"/>
        <v>8911200</v>
      </c>
      <c r="M192" s="65">
        <f t="shared" si="41"/>
        <v>8911200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ht="25.5">
      <c r="A193" s="8"/>
      <c r="B193" s="21" t="s">
        <v>172</v>
      </c>
      <c r="C193" s="91" t="s">
        <v>152</v>
      </c>
      <c r="D193" s="70" t="s">
        <v>134</v>
      </c>
      <c r="E193" s="70" t="s">
        <v>436</v>
      </c>
      <c r="F193" s="29" t="s">
        <v>32</v>
      </c>
      <c r="G193" s="91"/>
      <c r="H193" s="91"/>
      <c r="I193" s="29" t="s">
        <v>490</v>
      </c>
      <c r="J193" s="29" t="s">
        <v>173</v>
      </c>
      <c r="K193" s="30">
        <f t="shared" si="41"/>
        <v>0</v>
      </c>
      <c r="L193" s="30">
        <f t="shared" si="41"/>
        <v>8911200</v>
      </c>
      <c r="M193" s="30">
        <f t="shared" si="41"/>
        <v>8911200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ht="12.75">
      <c r="A194" s="8"/>
      <c r="B194" s="21" t="s">
        <v>174</v>
      </c>
      <c r="C194" s="91" t="s">
        <v>152</v>
      </c>
      <c r="D194" s="70" t="s">
        <v>134</v>
      </c>
      <c r="E194" s="70" t="s">
        <v>436</v>
      </c>
      <c r="F194" s="29" t="s">
        <v>32</v>
      </c>
      <c r="G194" s="91"/>
      <c r="H194" s="91"/>
      <c r="I194" s="29" t="s">
        <v>490</v>
      </c>
      <c r="J194" s="29" t="s">
        <v>175</v>
      </c>
      <c r="K194" s="30"/>
      <c r="L194" s="30">
        <v>8911200</v>
      </c>
      <c r="M194" s="30">
        <v>8911200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ht="51">
      <c r="A195" s="8"/>
      <c r="B195" s="10" t="s">
        <v>223</v>
      </c>
      <c r="C195" s="90" t="s">
        <v>152</v>
      </c>
      <c r="D195" s="63" t="s">
        <v>134</v>
      </c>
      <c r="E195" s="70" t="s">
        <v>436</v>
      </c>
      <c r="F195" s="64" t="s">
        <v>32</v>
      </c>
      <c r="G195" s="64" t="s">
        <v>220</v>
      </c>
      <c r="H195" s="64" t="s">
        <v>222</v>
      </c>
      <c r="I195" s="64" t="s">
        <v>491</v>
      </c>
      <c r="J195" s="64"/>
      <c r="K195" s="65">
        <f aca="true" t="shared" si="42" ref="K195:M196">K196</f>
        <v>0</v>
      </c>
      <c r="L195" s="65">
        <f t="shared" si="42"/>
        <v>1890034</v>
      </c>
      <c r="M195" s="65">
        <f t="shared" si="42"/>
        <v>1890034</v>
      </c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ht="12.75">
      <c r="A196" s="8"/>
      <c r="B196" s="21" t="s">
        <v>225</v>
      </c>
      <c r="C196" s="91" t="s">
        <v>152</v>
      </c>
      <c r="D196" s="70" t="s">
        <v>134</v>
      </c>
      <c r="E196" s="70" t="s">
        <v>436</v>
      </c>
      <c r="F196" s="29" t="s">
        <v>32</v>
      </c>
      <c r="G196" s="29" t="s">
        <v>220</v>
      </c>
      <c r="H196" s="29" t="s">
        <v>222</v>
      </c>
      <c r="I196" s="29" t="s">
        <v>491</v>
      </c>
      <c r="J196" s="29" t="s">
        <v>226</v>
      </c>
      <c r="K196" s="30">
        <f t="shared" si="42"/>
        <v>0</v>
      </c>
      <c r="L196" s="30">
        <f t="shared" si="42"/>
        <v>1890034</v>
      </c>
      <c r="M196" s="30">
        <f t="shared" si="42"/>
        <v>1890034</v>
      </c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ht="25.5">
      <c r="A197" s="8"/>
      <c r="B197" s="21" t="s">
        <v>227</v>
      </c>
      <c r="C197" s="91" t="s">
        <v>152</v>
      </c>
      <c r="D197" s="70" t="s">
        <v>134</v>
      </c>
      <c r="E197" s="70" t="s">
        <v>436</v>
      </c>
      <c r="F197" s="29" t="s">
        <v>32</v>
      </c>
      <c r="G197" s="29" t="s">
        <v>220</v>
      </c>
      <c r="H197" s="29" t="s">
        <v>222</v>
      </c>
      <c r="I197" s="29" t="s">
        <v>491</v>
      </c>
      <c r="J197" s="29" t="s">
        <v>228</v>
      </c>
      <c r="K197" s="30"/>
      <c r="L197" s="30">
        <v>1890034</v>
      </c>
      <c r="M197" s="30">
        <v>1890034</v>
      </c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ht="25.5">
      <c r="A198" s="8"/>
      <c r="B198" s="10" t="s">
        <v>193</v>
      </c>
      <c r="C198" s="90" t="s">
        <v>152</v>
      </c>
      <c r="D198" s="63" t="s">
        <v>134</v>
      </c>
      <c r="E198" s="63" t="s">
        <v>436</v>
      </c>
      <c r="F198" s="64" t="s">
        <v>32</v>
      </c>
      <c r="G198" s="64"/>
      <c r="H198" s="64"/>
      <c r="I198" s="64" t="s">
        <v>492</v>
      </c>
      <c r="J198" s="64"/>
      <c r="K198" s="65">
        <f aca="true" t="shared" si="43" ref="K198:M199">K199</f>
        <v>0</v>
      </c>
      <c r="L198" s="65">
        <f t="shared" si="43"/>
        <v>468000</v>
      </c>
      <c r="M198" s="65">
        <f t="shared" si="43"/>
        <v>468000</v>
      </c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ht="25.5">
      <c r="A199" s="8"/>
      <c r="B199" s="21" t="s">
        <v>172</v>
      </c>
      <c r="C199" s="91" t="s">
        <v>152</v>
      </c>
      <c r="D199" s="70" t="s">
        <v>134</v>
      </c>
      <c r="E199" s="70" t="s">
        <v>436</v>
      </c>
      <c r="F199" s="29" t="s">
        <v>32</v>
      </c>
      <c r="G199" s="29"/>
      <c r="H199" s="29"/>
      <c r="I199" s="29" t="s">
        <v>492</v>
      </c>
      <c r="J199" s="29" t="s">
        <v>173</v>
      </c>
      <c r="K199" s="30">
        <f t="shared" si="43"/>
        <v>0</v>
      </c>
      <c r="L199" s="30">
        <f t="shared" si="43"/>
        <v>468000</v>
      </c>
      <c r="M199" s="30">
        <f t="shared" si="43"/>
        <v>468000</v>
      </c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ht="12.75">
      <c r="A200" s="8"/>
      <c r="B200" s="93" t="s">
        <v>174</v>
      </c>
      <c r="C200" s="91" t="s">
        <v>152</v>
      </c>
      <c r="D200" s="70" t="s">
        <v>134</v>
      </c>
      <c r="E200" s="70" t="s">
        <v>436</v>
      </c>
      <c r="F200" s="29" t="s">
        <v>32</v>
      </c>
      <c r="G200" s="29"/>
      <c r="H200" s="29"/>
      <c r="I200" s="29" t="s">
        <v>492</v>
      </c>
      <c r="J200" s="29" t="s">
        <v>175</v>
      </c>
      <c r="K200" s="30"/>
      <c r="L200" s="30">
        <v>468000</v>
      </c>
      <c r="M200" s="30">
        <v>468000</v>
      </c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ht="25.5">
      <c r="A201" s="8"/>
      <c r="B201" s="10" t="s">
        <v>201</v>
      </c>
      <c r="C201" s="90" t="s">
        <v>152</v>
      </c>
      <c r="D201" s="63" t="s">
        <v>134</v>
      </c>
      <c r="E201" s="63" t="s">
        <v>436</v>
      </c>
      <c r="F201" s="64" t="s">
        <v>32</v>
      </c>
      <c r="G201" s="64" t="s">
        <v>168</v>
      </c>
      <c r="H201" s="64" t="s">
        <v>198</v>
      </c>
      <c r="I201" s="64" t="s">
        <v>450</v>
      </c>
      <c r="J201" s="64"/>
      <c r="K201" s="65">
        <f>K202+K204+K206</f>
        <v>0</v>
      </c>
      <c r="L201" s="65">
        <f>L202+L204+L206</f>
        <v>1129000</v>
      </c>
      <c r="M201" s="65">
        <f>M202+M204+M206</f>
        <v>1129000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ht="63.75">
      <c r="A202" s="8"/>
      <c r="B202" s="69" t="s">
        <v>155</v>
      </c>
      <c r="C202" s="91" t="s">
        <v>152</v>
      </c>
      <c r="D202" s="70" t="s">
        <v>134</v>
      </c>
      <c r="E202" s="70" t="s">
        <v>436</v>
      </c>
      <c r="F202" s="29" t="s">
        <v>32</v>
      </c>
      <c r="G202" s="29" t="s">
        <v>168</v>
      </c>
      <c r="H202" s="29" t="s">
        <v>198</v>
      </c>
      <c r="I202" s="29" t="s">
        <v>450</v>
      </c>
      <c r="J202" s="29" t="s">
        <v>132</v>
      </c>
      <c r="K202" s="30">
        <f>K203</f>
        <v>0</v>
      </c>
      <c r="L202" s="30">
        <f>L203</f>
        <v>998500</v>
      </c>
      <c r="M202" s="30">
        <f>M203</f>
        <v>998500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ht="25.5">
      <c r="A203" s="8"/>
      <c r="B203" s="72" t="s">
        <v>156</v>
      </c>
      <c r="C203" s="91" t="s">
        <v>152</v>
      </c>
      <c r="D203" s="70" t="s">
        <v>134</v>
      </c>
      <c r="E203" s="70" t="s">
        <v>436</v>
      </c>
      <c r="F203" s="29" t="s">
        <v>32</v>
      </c>
      <c r="G203" s="29" t="s">
        <v>168</v>
      </c>
      <c r="H203" s="29" t="s">
        <v>198</v>
      </c>
      <c r="I203" s="29" t="s">
        <v>450</v>
      </c>
      <c r="J203" s="29" t="s">
        <v>157</v>
      </c>
      <c r="K203" s="30"/>
      <c r="L203" s="30">
        <v>998500</v>
      </c>
      <c r="M203" s="30">
        <v>998500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ht="25.5">
      <c r="A204" s="8"/>
      <c r="B204" s="72" t="s">
        <v>158</v>
      </c>
      <c r="C204" s="91" t="s">
        <v>152</v>
      </c>
      <c r="D204" s="70" t="s">
        <v>134</v>
      </c>
      <c r="E204" s="70" t="s">
        <v>436</v>
      </c>
      <c r="F204" s="29" t="s">
        <v>32</v>
      </c>
      <c r="G204" s="29" t="s">
        <v>168</v>
      </c>
      <c r="H204" s="29" t="s">
        <v>198</v>
      </c>
      <c r="I204" s="29" t="s">
        <v>450</v>
      </c>
      <c r="J204" s="29" t="s">
        <v>159</v>
      </c>
      <c r="K204" s="30">
        <f>K205</f>
        <v>0</v>
      </c>
      <c r="L204" s="30">
        <f>L205</f>
        <v>130500</v>
      </c>
      <c r="M204" s="30">
        <f>M205</f>
        <v>130500</v>
      </c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ht="25.5">
      <c r="A205" s="8"/>
      <c r="B205" s="72" t="s">
        <v>160</v>
      </c>
      <c r="C205" s="91" t="s">
        <v>152</v>
      </c>
      <c r="D205" s="70" t="s">
        <v>134</v>
      </c>
      <c r="E205" s="70" t="s">
        <v>436</v>
      </c>
      <c r="F205" s="29" t="s">
        <v>32</v>
      </c>
      <c r="G205" s="29" t="s">
        <v>168</v>
      </c>
      <c r="H205" s="29" t="s">
        <v>198</v>
      </c>
      <c r="I205" s="29" t="s">
        <v>450</v>
      </c>
      <c r="J205" s="29" t="s">
        <v>161</v>
      </c>
      <c r="K205" s="30"/>
      <c r="L205" s="30">
        <v>130500</v>
      </c>
      <c r="M205" s="30">
        <v>130500</v>
      </c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ht="12.75" hidden="1">
      <c r="A206" s="8"/>
      <c r="B206" s="21" t="s">
        <v>179</v>
      </c>
      <c r="C206" s="91" t="s">
        <v>152</v>
      </c>
      <c r="D206" s="70" t="s">
        <v>134</v>
      </c>
      <c r="E206" s="70" t="s">
        <v>436</v>
      </c>
      <c r="F206" s="29" t="s">
        <v>32</v>
      </c>
      <c r="G206" s="29" t="s">
        <v>168</v>
      </c>
      <c r="H206" s="29" t="s">
        <v>198</v>
      </c>
      <c r="I206" s="29" t="s">
        <v>450</v>
      </c>
      <c r="J206" s="29" t="s">
        <v>163</v>
      </c>
      <c r="K206" s="30">
        <f>K207</f>
        <v>0</v>
      </c>
      <c r="L206" s="30">
        <f>L207</f>
        <v>0</v>
      </c>
      <c r="M206" s="30">
        <f>M207</f>
        <v>0</v>
      </c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ht="12.75" hidden="1">
      <c r="A207" s="8"/>
      <c r="B207" s="21" t="s">
        <v>164</v>
      </c>
      <c r="C207" s="91" t="s">
        <v>152</v>
      </c>
      <c r="D207" s="70" t="s">
        <v>134</v>
      </c>
      <c r="E207" s="70" t="s">
        <v>436</v>
      </c>
      <c r="F207" s="29" t="s">
        <v>32</v>
      </c>
      <c r="G207" s="29" t="s">
        <v>168</v>
      </c>
      <c r="H207" s="29" t="s">
        <v>198</v>
      </c>
      <c r="I207" s="29" t="s">
        <v>450</v>
      </c>
      <c r="J207" s="29" t="s">
        <v>165</v>
      </c>
      <c r="K207" s="30"/>
      <c r="L207" s="30"/>
      <c r="M207" s="3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ht="12.75">
      <c r="A208" s="8"/>
      <c r="B208" s="10" t="s">
        <v>176</v>
      </c>
      <c r="C208" s="90" t="s">
        <v>152</v>
      </c>
      <c r="D208" s="63" t="s">
        <v>134</v>
      </c>
      <c r="E208" s="63" t="s">
        <v>436</v>
      </c>
      <c r="F208" s="64" t="s">
        <v>32</v>
      </c>
      <c r="G208" s="64" t="s">
        <v>168</v>
      </c>
      <c r="H208" s="64" t="s">
        <v>150</v>
      </c>
      <c r="I208" s="64" t="s">
        <v>493</v>
      </c>
      <c r="J208" s="64"/>
      <c r="K208" s="65">
        <f>K211+K213</f>
        <v>49632.97</v>
      </c>
      <c r="L208" s="65">
        <f>L211+L213</f>
        <v>19183268</v>
      </c>
      <c r="M208" s="65">
        <f>M211+M213</f>
        <v>19183268</v>
      </c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ht="63.75" hidden="1">
      <c r="A209" s="8"/>
      <c r="B209" s="69" t="s">
        <v>155</v>
      </c>
      <c r="C209" s="91" t="s">
        <v>152</v>
      </c>
      <c r="D209" s="70" t="s">
        <v>134</v>
      </c>
      <c r="E209" s="70" t="s">
        <v>436</v>
      </c>
      <c r="F209" s="91" t="s">
        <v>32</v>
      </c>
      <c r="G209" s="91" t="s">
        <v>168</v>
      </c>
      <c r="H209" s="91" t="s">
        <v>150</v>
      </c>
      <c r="I209" s="91" t="s">
        <v>493</v>
      </c>
      <c r="J209" s="29" t="s">
        <v>132</v>
      </c>
      <c r="K209" s="30"/>
      <c r="L209" s="30"/>
      <c r="M209" s="3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ht="25.5" hidden="1">
      <c r="A210" s="8"/>
      <c r="B210" s="72" t="s">
        <v>156</v>
      </c>
      <c r="C210" s="91" t="s">
        <v>152</v>
      </c>
      <c r="D210" s="70" t="s">
        <v>134</v>
      </c>
      <c r="E210" s="70" t="s">
        <v>436</v>
      </c>
      <c r="F210" s="91" t="s">
        <v>32</v>
      </c>
      <c r="G210" s="91" t="s">
        <v>168</v>
      </c>
      <c r="H210" s="91" t="s">
        <v>150</v>
      </c>
      <c r="I210" s="91" t="s">
        <v>493</v>
      </c>
      <c r="J210" s="29" t="s">
        <v>157</v>
      </c>
      <c r="K210" s="30"/>
      <c r="L210" s="30"/>
      <c r="M210" s="3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ht="25.5">
      <c r="A211" s="8"/>
      <c r="B211" s="21" t="s">
        <v>172</v>
      </c>
      <c r="C211" s="91" t="s">
        <v>152</v>
      </c>
      <c r="D211" s="70" t="s">
        <v>134</v>
      </c>
      <c r="E211" s="70" t="s">
        <v>436</v>
      </c>
      <c r="F211" s="91" t="s">
        <v>32</v>
      </c>
      <c r="G211" s="91" t="s">
        <v>168</v>
      </c>
      <c r="H211" s="91" t="s">
        <v>150</v>
      </c>
      <c r="I211" s="91" t="s">
        <v>493</v>
      </c>
      <c r="J211" s="91" t="s">
        <v>173</v>
      </c>
      <c r="K211" s="30">
        <f>K212</f>
        <v>49632.97</v>
      </c>
      <c r="L211" s="30">
        <f>L212</f>
        <v>19183268</v>
      </c>
      <c r="M211" s="30">
        <f>M212</f>
        <v>19183268</v>
      </c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ht="18" customHeight="1">
      <c r="A212" s="8"/>
      <c r="B212" s="21" t="s">
        <v>174</v>
      </c>
      <c r="C212" s="91" t="s">
        <v>152</v>
      </c>
      <c r="D212" s="70" t="s">
        <v>134</v>
      </c>
      <c r="E212" s="70" t="s">
        <v>436</v>
      </c>
      <c r="F212" s="91" t="s">
        <v>32</v>
      </c>
      <c r="G212" s="91" t="s">
        <v>168</v>
      </c>
      <c r="H212" s="91" t="s">
        <v>150</v>
      </c>
      <c r="I212" s="91" t="s">
        <v>493</v>
      </c>
      <c r="J212" s="91" t="s">
        <v>175</v>
      </c>
      <c r="K212" s="30">
        <v>49632.97</v>
      </c>
      <c r="L212" s="30">
        <f>16193668+2989600</f>
        <v>19183268</v>
      </c>
      <c r="M212" s="30">
        <f>16193668+2989600</f>
        <v>19183268</v>
      </c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ht="12.75" hidden="1">
      <c r="A213" s="8"/>
      <c r="B213" s="21" t="s">
        <v>179</v>
      </c>
      <c r="C213" s="91" t="s">
        <v>152</v>
      </c>
      <c r="D213" s="70" t="s">
        <v>134</v>
      </c>
      <c r="E213" s="70" t="s">
        <v>436</v>
      </c>
      <c r="F213" s="91" t="s">
        <v>32</v>
      </c>
      <c r="G213" s="91" t="s">
        <v>168</v>
      </c>
      <c r="H213" s="91" t="s">
        <v>150</v>
      </c>
      <c r="I213" s="91" t="s">
        <v>493</v>
      </c>
      <c r="J213" s="91" t="s">
        <v>163</v>
      </c>
      <c r="K213" s="30">
        <f>K215</f>
        <v>0</v>
      </c>
      <c r="L213" s="30">
        <f>L215</f>
        <v>0</v>
      </c>
      <c r="M213" s="30">
        <f>M215</f>
        <v>0</v>
      </c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ht="12.75" hidden="1">
      <c r="A214" s="8"/>
      <c r="B214" s="21" t="s">
        <v>180</v>
      </c>
      <c r="C214" s="91" t="s">
        <v>152</v>
      </c>
      <c r="D214" s="70" t="s">
        <v>134</v>
      </c>
      <c r="E214" s="70" t="s">
        <v>436</v>
      </c>
      <c r="F214" s="91" t="s">
        <v>32</v>
      </c>
      <c r="G214" s="91" t="s">
        <v>168</v>
      </c>
      <c r="H214" s="91" t="s">
        <v>150</v>
      </c>
      <c r="I214" s="91" t="s">
        <v>493</v>
      </c>
      <c r="J214" s="91" t="s">
        <v>181</v>
      </c>
      <c r="K214" s="30"/>
      <c r="L214" s="30"/>
      <c r="M214" s="30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ht="12.75" hidden="1">
      <c r="A215" s="8"/>
      <c r="B215" s="21" t="s">
        <v>164</v>
      </c>
      <c r="C215" s="91" t="s">
        <v>152</v>
      </c>
      <c r="D215" s="70" t="s">
        <v>134</v>
      </c>
      <c r="E215" s="70" t="s">
        <v>436</v>
      </c>
      <c r="F215" s="91" t="s">
        <v>32</v>
      </c>
      <c r="G215" s="91" t="s">
        <v>168</v>
      </c>
      <c r="H215" s="91" t="s">
        <v>150</v>
      </c>
      <c r="I215" s="91" t="s">
        <v>493</v>
      </c>
      <c r="J215" s="91" t="s">
        <v>165</v>
      </c>
      <c r="K215" s="30"/>
      <c r="L215" s="30"/>
      <c r="M215" s="30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ht="21.75" customHeight="1">
      <c r="A216" s="8"/>
      <c r="B216" s="10" t="s">
        <v>187</v>
      </c>
      <c r="C216" s="90" t="s">
        <v>152</v>
      </c>
      <c r="D216" s="63" t="s">
        <v>134</v>
      </c>
      <c r="E216" s="63" t="s">
        <v>436</v>
      </c>
      <c r="F216" s="64" t="s">
        <v>32</v>
      </c>
      <c r="G216" s="64" t="s">
        <v>168</v>
      </c>
      <c r="H216" s="64" t="s">
        <v>184</v>
      </c>
      <c r="I216" s="64" t="s">
        <v>494</v>
      </c>
      <c r="J216" s="64"/>
      <c r="K216" s="65">
        <f>K219+K221+K217</f>
        <v>921170.6</v>
      </c>
      <c r="L216" s="65">
        <f>L219+L221+L217</f>
        <v>37591150</v>
      </c>
      <c r="M216" s="65">
        <f>M219+M221+M217</f>
        <v>39485450</v>
      </c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ht="63.75" hidden="1">
      <c r="A217" s="8"/>
      <c r="B217" s="69" t="s">
        <v>155</v>
      </c>
      <c r="C217" s="91" t="s">
        <v>152</v>
      </c>
      <c r="D217" s="70" t="s">
        <v>134</v>
      </c>
      <c r="E217" s="70" t="s">
        <v>436</v>
      </c>
      <c r="F217" s="29" t="s">
        <v>32</v>
      </c>
      <c r="G217" s="29" t="s">
        <v>168</v>
      </c>
      <c r="H217" s="29" t="s">
        <v>184</v>
      </c>
      <c r="I217" s="29" t="s">
        <v>494</v>
      </c>
      <c r="J217" s="29" t="s">
        <v>132</v>
      </c>
      <c r="K217" s="30">
        <f>K218</f>
        <v>0</v>
      </c>
      <c r="L217" s="30">
        <f>L218</f>
        <v>0</v>
      </c>
      <c r="M217" s="30">
        <f>M218</f>
        <v>0</v>
      </c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ht="25.5" hidden="1">
      <c r="A218" s="8"/>
      <c r="B218" s="72" t="s">
        <v>156</v>
      </c>
      <c r="C218" s="91" t="s">
        <v>152</v>
      </c>
      <c r="D218" s="70" t="s">
        <v>134</v>
      </c>
      <c r="E218" s="70" t="s">
        <v>436</v>
      </c>
      <c r="F218" s="29" t="s">
        <v>32</v>
      </c>
      <c r="G218" s="29" t="s">
        <v>168</v>
      </c>
      <c r="H218" s="29" t="s">
        <v>184</v>
      </c>
      <c r="I218" s="29" t="s">
        <v>494</v>
      </c>
      <c r="J218" s="29" t="s">
        <v>157</v>
      </c>
      <c r="K218" s="30"/>
      <c r="L218" s="30"/>
      <c r="M218" s="30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ht="25.5">
      <c r="A219" s="8"/>
      <c r="B219" s="21" t="s">
        <v>172</v>
      </c>
      <c r="C219" s="91" t="s">
        <v>152</v>
      </c>
      <c r="D219" s="70" t="s">
        <v>134</v>
      </c>
      <c r="E219" s="70" t="s">
        <v>436</v>
      </c>
      <c r="F219" s="29" t="s">
        <v>32</v>
      </c>
      <c r="G219" s="29" t="s">
        <v>168</v>
      </c>
      <c r="H219" s="29" t="s">
        <v>184</v>
      </c>
      <c r="I219" s="29" t="s">
        <v>494</v>
      </c>
      <c r="J219" s="29" t="s">
        <v>173</v>
      </c>
      <c r="K219" s="30">
        <f>K220</f>
        <v>921170.6</v>
      </c>
      <c r="L219" s="30">
        <f>L220</f>
        <v>37591150</v>
      </c>
      <c r="M219" s="30">
        <f>M220</f>
        <v>39485450</v>
      </c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ht="18" customHeight="1">
      <c r="A220" s="8"/>
      <c r="B220" s="21" t="s">
        <v>174</v>
      </c>
      <c r="C220" s="91" t="s">
        <v>152</v>
      </c>
      <c r="D220" s="70" t="s">
        <v>134</v>
      </c>
      <c r="E220" s="70" t="s">
        <v>436</v>
      </c>
      <c r="F220" s="29" t="s">
        <v>32</v>
      </c>
      <c r="G220" s="91" t="s">
        <v>168</v>
      </c>
      <c r="H220" s="70" t="s">
        <v>184</v>
      </c>
      <c r="I220" s="29" t="s">
        <v>494</v>
      </c>
      <c r="J220" s="91" t="s">
        <v>175</v>
      </c>
      <c r="K220" s="30">
        <v>921170.6</v>
      </c>
      <c r="L220" s="30">
        <v>37591150</v>
      </c>
      <c r="M220" s="30">
        <f>37591150+1894300</f>
        <v>39485450</v>
      </c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ht="12.75" hidden="1">
      <c r="A221" s="8"/>
      <c r="B221" s="21" t="s">
        <v>179</v>
      </c>
      <c r="C221" s="91" t="s">
        <v>152</v>
      </c>
      <c r="D221" s="70" t="s">
        <v>134</v>
      </c>
      <c r="E221" s="70" t="s">
        <v>436</v>
      </c>
      <c r="F221" s="29" t="s">
        <v>32</v>
      </c>
      <c r="G221" s="91"/>
      <c r="H221" s="70"/>
      <c r="I221" s="29" t="s">
        <v>494</v>
      </c>
      <c r="J221" s="91" t="s">
        <v>163</v>
      </c>
      <c r="K221" s="30">
        <f>K222</f>
        <v>0</v>
      </c>
      <c r="L221" s="30">
        <f>L222</f>
        <v>0</v>
      </c>
      <c r="M221" s="30">
        <f>M222</f>
        <v>0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ht="12.75" hidden="1">
      <c r="A222" s="8"/>
      <c r="B222" s="21" t="s">
        <v>164</v>
      </c>
      <c r="C222" s="91" t="s">
        <v>152</v>
      </c>
      <c r="D222" s="70" t="s">
        <v>134</v>
      </c>
      <c r="E222" s="70" t="s">
        <v>436</v>
      </c>
      <c r="F222" s="29" t="s">
        <v>32</v>
      </c>
      <c r="G222" s="91"/>
      <c r="H222" s="70"/>
      <c r="I222" s="29" t="s">
        <v>494</v>
      </c>
      <c r="J222" s="91" t="s">
        <v>165</v>
      </c>
      <c r="K222" s="30"/>
      <c r="L222" s="30"/>
      <c r="M222" s="30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ht="12.75">
      <c r="A223" s="8"/>
      <c r="B223" s="10" t="s">
        <v>495</v>
      </c>
      <c r="C223" s="90" t="s">
        <v>152</v>
      </c>
      <c r="D223" s="63" t="s">
        <v>134</v>
      </c>
      <c r="E223" s="70" t="s">
        <v>436</v>
      </c>
      <c r="F223" s="64" t="s">
        <v>32</v>
      </c>
      <c r="G223" s="64"/>
      <c r="H223" s="64"/>
      <c r="I223" s="64" t="s">
        <v>496</v>
      </c>
      <c r="J223" s="64"/>
      <c r="K223" s="65">
        <f>K224+K226</f>
        <v>150000</v>
      </c>
      <c r="L223" s="65">
        <f>L224+L226</f>
        <v>17344822</v>
      </c>
      <c r="M223" s="65">
        <f>M224+M226</f>
        <v>17344822</v>
      </c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ht="29.25" customHeight="1">
      <c r="A224" s="8"/>
      <c r="B224" s="21" t="s">
        <v>172</v>
      </c>
      <c r="C224" s="91" t="s">
        <v>152</v>
      </c>
      <c r="D224" s="70" t="s">
        <v>134</v>
      </c>
      <c r="E224" s="70" t="s">
        <v>436</v>
      </c>
      <c r="F224" s="29" t="s">
        <v>32</v>
      </c>
      <c r="G224" s="29"/>
      <c r="H224" s="29"/>
      <c r="I224" s="29" t="s">
        <v>496</v>
      </c>
      <c r="J224" s="29" t="s">
        <v>173</v>
      </c>
      <c r="K224" s="30">
        <f>K225</f>
        <v>150000</v>
      </c>
      <c r="L224" s="30">
        <f>L225</f>
        <v>17344822</v>
      </c>
      <c r="M224" s="30">
        <f>M225</f>
        <v>17344822</v>
      </c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ht="21.75" customHeight="1">
      <c r="A225" s="8"/>
      <c r="B225" s="21" t="s">
        <v>174</v>
      </c>
      <c r="C225" s="91" t="s">
        <v>152</v>
      </c>
      <c r="D225" s="70" t="s">
        <v>134</v>
      </c>
      <c r="E225" s="70" t="s">
        <v>436</v>
      </c>
      <c r="F225" s="29" t="s">
        <v>32</v>
      </c>
      <c r="G225" s="29"/>
      <c r="H225" s="29"/>
      <c r="I225" s="29" t="s">
        <v>496</v>
      </c>
      <c r="J225" s="91" t="s">
        <v>175</v>
      </c>
      <c r="K225" s="30">
        <v>150000</v>
      </c>
      <c r="L225" s="30">
        <v>17344822</v>
      </c>
      <c r="M225" s="30">
        <v>17344822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ht="12.75" hidden="1">
      <c r="A226" s="8"/>
      <c r="B226" s="21" t="s">
        <v>179</v>
      </c>
      <c r="C226" s="91" t="s">
        <v>152</v>
      </c>
      <c r="D226" s="70" t="s">
        <v>134</v>
      </c>
      <c r="E226" s="70" t="s">
        <v>436</v>
      </c>
      <c r="F226" s="29" t="s">
        <v>32</v>
      </c>
      <c r="G226" s="29"/>
      <c r="H226" s="29"/>
      <c r="I226" s="29" t="s">
        <v>496</v>
      </c>
      <c r="J226" s="91" t="s">
        <v>163</v>
      </c>
      <c r="K226" s="30">
        <f>K227</f>
        <v>0</v>
      </c>
      <c r="L226" s="30">
        <f>L227</f>
        <v>0</v>
      </c>
      <c r="M226" s="30">
        <f>M227</f>
        <v>0</v>
      </c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ht="12.75" hidden="1">
      <c r="A227" s="8"/>
      <c r="B227" s="21" t="s">
        <v>164</v>
      </c>
      <c r="C227" s="91" t="s">
        <v>152</v>
      </c>
      <c r="D227" s="70" t="s">
        <v>134</v>
      </c>
      <c r="E227" s="70" t="s">
        <v>436</v>
      </c>
      <c r="F227" s="29" t="s">
        <v>32</v>
      </c>
      <c r="G227" s="29"/>
      <c r="H227" s="29"/>
      <c r="I227" s="29" t="s">
        <v>496</v>
      </c>
      <c r="J227" s="91" t="s">
        <v>165</v>
      </c>
      <c r="K227" s="30"/>
      <c r="L227" s="30"/>
      <c r="M227" s="30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ht="25.5">
      <c r="A228" s="8"/>
      <c r="B228" s="10" t="s">
        <v>203</v>
      </c>
      <c r="C228" s="90" t="s">
        <v>152</v>
      </c>
      <c r="D228" s="63" t="s">
        <v>134</v>
      </c>
      <c r="E228" s="63" t="s">
        <v>436</v>
      </c>
      <c r="F228" s="64" t="s">
        <v>32</v>
      </c>
      <c r="G228" s="64"/>
      <c r="H228" s="64"/>
      <c r="I228" s="64" t="s">
        <v>497</v>
      </c>
      <c r="J228" s="64"/>
      <c r="K228" s="65">
        <f aca="true" t="shared" si="44" ref="K228:M229">K229</f>
        <v>0</v>
      </c>
      <c r="L228" s="65">
        <f t="shared" si="44"/>
        <v>1387370</v>
      </c>
      <c r="M228" s="65">
        <f t="shared" si="44"/>
        <v>1387370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ht="25.5">
      <c r="A229" s="8"/>
      <c r="B229" s="21" t="s">
        <v>172</v>
      </c>
      <c r="C229" s="91" t="s">
        <v>152</v>
      </c>
      <c r="D229" s="70" t="s">
        <v>134</v>
      </c>
      <c r="E229" s="70" t="s">
        <v>436</v>
      </c>
      <c r="F229" s="29" t="s">
        <v>32</v>
      </c>
      <c r="G229" s="29"/>
      <c r="H229" s="29"/>
      <c r="I229" s="29" t="s">
        <v>497</v>
      </c>
      <c r="J229" s="29" t="s">
        <v>173</v>
      </c>
      <c r="K229" s="30">
        <f t="shared" si="44"/>
        <v>0</v>
      </c>
      <c r="L229" s="30">
        <f t="shared" si="44"/>
        <v>1387370</v>
      </c>
      <c r="M229" s="30">
        <f t="shared" si="44"/>
        <v>1387370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ht="12.75">
      <c r="A230" s="8"/>
      <c r="B230" s="21" t="s">
        <v>174</v>
      </c>
      <c r="C230" s="91" t="s">
        <v>152</v>
      </c>
      <c r="D230" s="70" t="s">
        <v>134</v>
      </c>
      <c r="E230" s="70" t="s">
        <v>436</v>
      </c>
      <c r="F230" s="29" t="s">
        <v>32</v>
      </c>
      <c r="G230" s="29"/>
      <c r="H230" s="29"/>
      <c r="I230" s="29" t="s">
        <v>497</v>
      </c>
      <c r="J230" s="29" t="s">
        <v>175</v>
      </c>
      <c r="K230" s="30"/>
      <c r="L230" s="30">
        <v>1387370</v>
      </c>
      <c r="M230" s="30">
        <v>1387370</v>
      </c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ht="12.75" hidden="1">
      <c r="A231" s="8"/>
      <c r="B231" s="21" t="s">
        <v>179</v>
      </c>
      <c r="C231" s="91" t="s">
        <v>152</v>
      </c>
      <c r="D231" s="70" t="s">
        <v>134</v>
      </c>
      <c r="E231" s="70" t="s">
        <v>436</v>
      </c>
      <c r="F231" s="29" t="s">
        <v>32</v>
      </c>
      <c r="G231" s="29"/>
      <c r="H231" s="29"/>
      <c r="I231" s="29"/>
      <c r="J231" s="91" t="s">
        <v>163</v>
      </c>
      <c r="K231" s="30">
        <f>K232+K233</f>
        <v>0</v>
      </c>
      <c r="L231" s="30">
        <f>L232+L233</f>
        <v>0</v>
      </c>
      <c r="M231" s="30">
        <f>M232+M233</f>
        <v>0</v>
      </c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ht="25.5" hidden="1">
      <c r="A232" s="8"/>
      <c r="B232" s="21" t="s">
        <v>294</v>
      </c>
      <c r="C232" s="91" t="s">
        <v>152</v>
      </c>
      <c r="D232" s="70" t="s">
        <v>134</v>
      </c>
      <c r="E232" s="70" t="s">
        <v>436</v>
      </c>
      <c r="F232" s="29" t="s">
        <v>32</v>
      </c>
      <c r="G232" s="29"/>
      <c r="H232" s="29"/>
      <c r="I232" s="29"/>
      <c r="J232" s="91" t="s">
        <v>295</v>
      </c>
      <c r="K232" s="30"/>
      <c r="L232" s="30"/>
      <c r="M232" s="30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ht="12.75" hidden="1">
      <c r="A233" s="8"/>
      <c r="B233" s="21" t="s">
        <v>498</v>
      </c>
      <c r="C233" s="91" t="s">
        <v>152</v>
      </c>
      <c r="D233" s="70" t="s">
        <v>134</v>
      </c>
      <c r="E233" s="70" t="s">
        <v>436</v>
      </c>
      <c r="F233" s="29" t="s">
        <v>32</v>
      </c>
      <c r="G233" s="29"/>
      <c r="H233" s="29"/>
      <c r="I233" s="29"/>
      <c r="J233" s="91" t="s">
        <v>297</v>
      </c>
      <c r="K233" s="30"/>
      <c r="L233" s="30"/>
      <c r="M233" s="30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ht="39.75" customHeight="1">
      <c r="A234" s="8"/>
      <c r="B234" s="10" t="s">
        <v>205</v>
      </c>
      <c r="C234" s="90" t="s">
        <v>152</v>
      </c>
      <c r="D234" s="63" t="s">
        <v>134</v>
      </c>
      <c r="E234" s="63" t="s">
        <v>436</v>
      </c>
      <c r="F234" s="64" t="s">
        <v>32</v>
      </c>
      <c r="G234" s="64" t="s">
        <v>168</v>
      </c>
      <c r="H234" s="64" t="s">
        <v>198</v>
      </c>
      <c r="I234" s="64" t="s">
        <v>499</v>
      </c>
      <c r="J234" s="64"/>
      <c r="K234" s="65">
        <f>K235+K237+K239</f>
        <v>0</v>
      </c>
      <c r="L234" s="65">
        <f>L235+L237+L239</f>
        <v>26815486</v>
      </c>
      <c r="M234" s="65">
        <f>M235+M237+M239</f>
        <v>26878086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ht="63.75">
      <c r="A235" s="8"/>
      <c r="B235" s="69" t="s">
        <v>155</v>
      </c>
      <c r="C235" s="91" t="s">
        <v>152</v>
      </c>
      <c r="D235" s="70" t="s">
        <v>134</v>
      </c>
      <c r="E235" s="70" t="s">
        <v>436</v>
      </c>
      <c r="F235" s="29" t="s">
        <v>32</v>
      </c>
      <c r="G235" s="29" t="s">
        <v>168</v>
      </c>
      <c r="H235" s="29" t="s">
        <v>198</v>
      </c>
      <c r="I235" s="29" t="s">
        <v>499</v>
      </c>
      <c r="J235" s="29" t="s">
        <v>132</v>
      </c>
      <c r="K235" s="30">
        <f>K236</f>
        <v>0</v>
      </c>
      <c r="L235" s="30">
        <f>L236</f>
        <v>25417040</v>
      </c>
      <c r="M235" s="30">
        <f>M236</f>
        <v>25411640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ht="25.5">
      <c r="A236" s="8"/>
      <c r="B236" s="72" t="s">
        <v>156</v>
      </c>
      <c r="C236" s="91" t="s">
        <v>152</v>
      </c>
      <c r="D236" s="70" t="s">
        <v>134</v>
      </c>
      <c r="E236" s="70" t="s">
        <v>436</v>
      </c>
      <c r="F236" s="29" t="s">
        <v>32</v>
      </c>
      <c r="G236" s="29" t="s">
        <v>168</v>
      </c>
      <c r="H236" s="29" t="s">
        <v>198</v>
      </c>
      <c r="I236" s="29" t="s">
        <v>499</v>
      </c>
      <c r="J236" s="29" t="s">
        <v>157</v>
      </c>
      <c r="K236" s="30"/>
      <c r="L236" s="30">
        <v>25417040</v>
      </c>
      <c r="M236" s="30">
        <f>25417040-5400</f>
        <v>25411640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ht="25.5">
      <c r="A237" s="8"/>
      <c r="B237" s="72" t="s">
        <v>158</v>
      </c>
      <c r="C237" s="91" t="s">
        <v>152</v>
      </c>
      <c r="D237" s="70" t="s">
        <v>134</v>
      </c>
      <c r="E237" s="70" t="s">
        <v>436</v>
      </c>
      <c r="F237" s="29" t="s">
        <v>32</v>
      </c>
      <c r="G237" s="29" t="s">
        <v>168</v>
      </c>
      <c r="H237" s="29" t="s">
        <v>198</v>
      </c>
      <c r="I237" s="29" t="s">
        <v>499</v>
      </c>
      <c r="J237" s="29" t="s">
        <v>159</v>
      </c>
      <c r="K237" s="30">
        <f>K238</f>
        <v>0</v>
      </c>
      <c r="L237" s="30">
        <f>L238</f>
        <v>603246</v>
      </c>
      <c r="M237" s="30">
        <f>M238</f>
        <v>671246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ht="25.5">
      <c r="A238" s="8"/>
      <c r="B238" s="72" t="s">
        <v>160</v>
      </c>
      <c r="C238" s="91" t="s">
        <v>152</v>
      </c>
      <c r="D238" s="70" t="s">
        <v>134</v>
      </c>
      <c r="E238" s="70" t="s">
        <v>436</v>
      </c>
      <c r="F238" s="29" t="s">
        <v>32</v>
      </c>
      <c r="G238" s="29" t="s">
        <v>168</v>
      </c>
      <c r="H238" s="29" t="s">
        <v>198</v>
      </c>
      <c r="I238" s="29" t="s">
        <v>499</v>
      </c>
      <c r="J238" s="29" t="s">
        <v>161</v>
      </c>
      <c r="K238" s="30"/>
      <c r="L238" s="30">
        <v>603246</v>
      </c>
      <c r="M238" s="30">
        <v>671246</v>
      </c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ht="12.75">
      <c r="A239" s="8"/>
      <c r="B239" s="80" t="s">
        <v>207</v>
      </c>
      <c r="C239" s="91" t="s">
        <v>152</v>
      </c>
      <c r="D239" s="70" t="s">
        <v>134</v>
      </c>
      <c r="E239" s="70" t="s">
        <v>436</v>
      </c>
      <c r="F239" s="29" t="s">
        <v>32</v>
      </c>
      <c r="G239" s="29"/>
      <c r="H239" s="29"/>
      <c r="I239" s="29" t="s">
        <v>451</v>
      </c>
      <c r="J239" s="29"/>
      <c r="K239" s="30">
        <f aca="true" t="shared" si="45" ref="K239:M240">K240</f>
        <v>0</v>
      </c>
      <c r="L239" s="30">
        <f t="shared" si="45"/>
        <v>795200</v>
      </c>
      <c r="M239" s="30">
        <f t="shared" si="45"/>
        <v>795200</v>
      </c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ht="12.75">
      <c r="A240" s="8"/>
      <c r="B240" s="21" t="s">
        <v>179</v>
      </c>
      <c r="C240" s="91" t="s">
        <v>152</v>
      </c>
      <c r="D240" s="70" t="s">
        <v>134</v>
      </c>
      <c r="E240" s="70" t="s">
        <v>436</v>
      </c>
      <c r="F240" s="29" t="s">
        <v>32</v>
      </c>
      <c r="G240" s="29" t="s">
        <v>168</v>
      </c>
      <c r="H240" s="29" t="s">
        <v>198</v>
      </c>
      <c r="I240" s="29" t="s">
        <v>451</v>
      </c>
      <c r="J240" s="29" t="s">
        <v>163</v>
      </c>
      <c r="K240" s="30">
        <f t="shared" si="45"/>
        <v>0</v>
      </c>
      <c r="L240" s="30">
        <f t="shared" si="45"/>
        <v>795200</v>
      </c>
      <c r="M240" s="30">
        <f t="shared" si="45"/>
        <v>795200</v>
      </c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ht="12.75">
      <c r="A241" s="8"/>
      <c r="B241" s="21" t="s">
        <v>164</v>
      </c>
      <c r="C241" s="91" t="s">
        <v>152</v>
      </c>
      <c r="D241" s="70" t="s">
        <v>134</v>
      </c>
      <c r="E241" s="70" t="s">
        <v>436</v>
      </c>
      <c r="F241" s="29" t="s">
        <v>32</v>
      </c>
      <c r="G241" s="29" t="s">
        <v>168</v>
      </c>
      <c r="H241" s="29" t="s">
        <v>198</v>
      </c>
      <c r="I241" s="29" t="s">
        <v>451</v>
      </c>
      <c r="J241" s="29" t="s">
        <v>165</v>
      </c>
      <c r="K241" s="30"/>
      <c r="L241" s="30">
        <v>795200</v>
      </c>
      <c r="M241" s="30">
        <v>795200</v>
      </c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ht="12.75" hidden="1">
      <c r="A242" s="8"/>
      <c r="B242" s="94" t="s">
        <v>500</v>
      </c>
      <c r="C242" s="90" t="s">
        <v>152</v>
      </c>
      <c r="D242" s="63" t="s">
        <v>134</v>
      </c>
      <c r="E242" s="63" t="s">
        <v>436</v>
      </c>
      <c r="F242" s="64" t="s">
        <v>32</v>
      </c>
      <c r="G242" s="64"/>
      <c r="H242" s="64"/>
      <c r="I242" s="64"/>
      <c r="J242" s="64"/>
      <c r="K242" s="65">
        <f aca="true" t="shared" si="46" ref="K242:M243">K243</f>
        <v>0</v>
      </c>
      <c r="L242" s="65">
        <f t="shared" si="46"/>
        <v>0</v>
      </c>
      <c r="M242" s="65">
        <f t="shared" si="46"/>
        <v>0</v>
      </c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ht="25.5" hidden="1">
      <c r="A243" s="8"/>
      <c r="B243" s="21" t="s">
        <v>172</v>
      </c>
      <c r="C243" s="91" t="s">
        <v>152</v>
      </c>
      <c r="D243" s="70" t="s">
        <v>134</v>
      </c>
      <c r="E243" s="70" t="s">
        <v>436</v>
      </c>
      <c r="F243" s="29" t="s">
        <v>32</v>
      </c>
      <c r="G243" s="29"/>
      <c r="H243" s="29"/>
      <c r="I243" s="29"/>
      <c r="J243" s="29" t="s">
        <v>173</v>
      </c>
      <c r="K243" s="30">
        <f t="shared" si="46"/>
        <v>0</v>
      </c>
      <c r="L243" s="30">
        <f t="shared" si="46"/>
        <v>0</v>
      </c>
      <c r="M243" s="30">
        <f t="shared" si="46"/>
        <v>0</v>
      </c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ht="12.75" hidden="1">
      <c r="A244" s="8"/>
      <c r="B244" s="79" t="s">
        <v>174</v>
      </c>
      <c r="C244" s="91" t="s">
        <v>152</v>
      </c>
      <c r="D244" s="70" t="s">
        <v>134</v>
      </c>
      <c r="E244" s="70" t="s">
        <v>436</v>
      </c>
      <c r="F244" s="29" t="s">
        <v>32</v>
      </c>
      <c r="G244" s="29"/>
      <c r="H244" s="29"/>
      <c r="I244" s="29"/>
      <c r="J244" s="29" t="s">
        <v>175</v>
      </c>
      <c r="K244" s="30"/>
      <c r="L244" s="30"/>
      <c r="M244" s="30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ht="25.5" hidden="1">
      <c r="A245" s="8"/>
      <c r="B245" s="95" t="s">
        <v>501</v>
      </c>
      <c r="C245" s="90" t="s">
        <v>152</v>
      </c>
      <c r="D245" s="63" t="s">
        <v>134</v>
      </c>
      <c r="E245" s="63" t="s">
        <v>436</v>
      </c>
      <c r="F245" s="64" t="s">
        <v>32</v>
      </c>
      <c r="G245" s="96"/>
      <c r="H245" s="96"/>
      <c r="I245" s="97"/>
      <c r="J245" s="96"/>
      <c r="K245" s="12">
        <f aca="true" t="shared" si="47" ref="K245:M246">K246</f>
        <v>0</v>
      </c>
      <c r="L245" s="12">
        <f t="shared" si="47"/>
        <v>0</v>
      </c>
      <c r="M245" s="12">
        <f t="shared" si="47"/>
        <v>0</v>
      </c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ht="25.5" hidden="1">
      <c r="A246" s="8"/>
      <c r="B246" s="21" t="s">
        <v>172</v>
      </c>
      <c r="C246" s="91" t="s">
        <v>152</v>
      </c>
      <c r="D246" s="70" t="s">
        <v>134</v>
      </c>
      <c r="E246" s="70" t="s">
        <v>436</v>
      </c>
      <c r="F246" s="29" t="s">
        <v>32</v>
      </c>
      <c r="G246" s="96"/>
      <c r="H246" s="96"/>
      <c r="I246" s="96"/>
      <c r="J246" s="96" t="s">
        <v>173</v>
      </c>
      <c r="K246" s="15">
        <f t="shared" si="47"/>
        <v>0</v>
      </c>
      <c r="L246" s="15">
        <f t="shared" si="47"/>
        <v>0</v>
      </c>
      <c r="M246" s="15">
        <f t="shared" si="47"/>
        <v>0</v>
      </c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ht="12.75" hidden="1">
      <c r="A247" s="8"/>
      <c r="B247" s="93" t="s">
        <v>174</v>
      </c>
      <c r="C247" s="91" t="s">
        <v>152</v>
      </c>
      <c r="D247" s="70" t="s">
        <v>134</v>
      </c>
      <c r="E247" s="70" t="s">
        <v>436</v>
      </c>
      <c r="F247" s="29" t="s">
        <v>32</v>
      </c>
      <c r="G247" s="96"/>
      <c r="H247" s="96"/>
      <c r="I247" s="96"/>
      <c r="J247" s="96" t="s">
        <v>175</v>
      </c>
      <c r="K247" s="15"/>
      <c r="L247" s="15"/>
      <c r="M247" s="15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ht="25.5" hidden="1">
      <c r="A248" s="8"/>
      <c r="B248" s="95" t="s">
        <v>501</v>
      </c>
      <c r="C248" s="90" t="s">
        <v>152</v>
      </c>
      <c r="D248" s="63" t="s">
        <v>134</v>
      </c>
      <c r="E248" s="63" t="s">
        <v>436</v>
      </c>
      <c r="F248" s="64" t="s">
        <v>32</v>
      </c>
      <c r="G248" s="96"/>
      <c r="H248" s="96"/>
      <c r="I248" s="97"/>
      <c r="J248" s="96"/>
      <c r="K248" s="12">
        <f aca="true" t="shared" si="48" ref="K248:M249">K249</f>
        <v>0</v>
      </c>
      <c r="L248" s="12">
        <f t="shared" si="48"/>
        <v>0</v>
      </c>
      <c r="M248" s="12">
        <f t="shared" si="48"/>
        <v>0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ht="25.5" hidden="1">
      <c r="A249" s="8"/>
      <c r="B249" s="21" t="s">
        <v>172</v>
      </c>
      <c r="C249" s="91" t="s">
        <v>152</v>
      </c>
      <c r="D249" s="70" t="s">
        <v>134</v>
      </c>
      <c r="E249" s="70" t="s">
        <v>436</v>
      </c>
      <c r="F249" s="29" t="s">
        <v>32</v>
      </c>
      <c r="G249" s="96"/>
      <c r="H249" s="96"/>
      <c r="I249" s="96"/>
      <c r="J249" s="96" t="s">
        <v>173</v>
      </c>
      <c r="K249" s="15">
        <f t="shared" si="48"/>
        <v>0</v>
      </c>
      <c r="L249" s="15">
        <f t="shared" si="48"/>
        <v>0</v>
      </c>
      <c r="M249" s="15">
        <f t="shared" si="48"/>
        <v>0</v>
      </c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ht="12.75" hidden="1">
      <c r="A250" s="8"/>
      <c r="B250" s="93" t="s">
        <v>174</v>
      </c>
      <c r="C250" s="91" t="s">
        <v>152</v>
      </c>
      <c r="D250" s="70" t="s">
        <v>134</v>
      </c>
      <c r="E250" s="70" t="s">
        <v>436</v>
      </c>
      <c r="F250" s="29" t="s">
        <v>32</v>
      </c>
      <c r="G250" s="96"/>
      <c r="H250" s="96"/>
      <c r="I250" s="96"/>
      <c r="J250" s="96" t="s">
        <v>175</v>
      </c>
      <c r="K250" s="15"/>
      <c r="L250" s="15"/>
      <c r="M250" s="15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ht="30" customHeight="1">
      <c r="A251" s="8"/>
      <c r="B251" s="10" t="s">
        <v>195</v>
      </c>
      <c r="C251" s="90" t="s">
        <v>152</v>
      </c>
      <c r="D251" s="63" t="s">
        <v>134</v>
      </c>
      <c r="E251" s="63" t="s">
        <v>436</v>
      </c>
      <c r="F251" s="64" t="s">
        <v>32</v>
      </c>
      <c r="G251" s="97"/>
      <c r="H251" s="97"/>
      <c r="I251" s="97" t="s">
        <v>502</v>
      </c>
      <c r="J251" s="97"/>
      <c r="K251" s="98">
        <f aca="true" t="shared" si="49" ref="K251:M252">K252</f>
        <v>0</v>
      </c>
      <c r="L251" s="98">
        <f t="shared" si="49"/>
        <v>257000</v>
      </c>
      <c r="M251" s="98">
        <f t="shared" si="49"/>
        <v>257000</v>
      </c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ht="25.5">
      <c r="A252" s="8"/>
      <c r="B252" s="21" t="s">
        <v>172</v>
      </c>
      <c r="C252" s="91" t="s">
        <v>152</v>
      </c>
      <c r="D252" s="70" t="s">
        <v>134</v>
      </c>
      <c r="E252" s="70" t="s">
        <v>436</v>
      </c>
      <c r="F252" s="29" t="s">
        <v>32</v>
      </c>
      <c r="G252" s="96"/>
      <c r="H252" s="96"/>
      <c r="I252" s="96" t="s">
        <v>502</v>
      </c>
      <c r="J252" s="96" t="s">
        <v>173</v>
      </c>
      <c r="K252" s="99">
        <f t="shared" si="49"/>
        <v>0</v>
      </c>
      <c r="L252" s="99">
        <f t="shared" si="49"/>
        <v>257000</v>
      </c>
      <c r="M252" s="99">
        <f t="shared" si="49"/>
        <v>257000</v>
      </c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ht="12.75">
      <c r="A253" s="8"/>
      <c r="B253" s="79" t="s">
        <v>174</v>
      </c>
      <c r="C253" s="91" t="s">
        <v>152</v>
      </c>
      <c r="D253" s="70" t="s">
        <v>134</v>
      </c>
      <c r="E253" s="70" t="s">
        <v>436</v>
      </c>
      <c r="F253" s="29" t="s">
        <v>32</v>
      </c>
      <c r="G253" s="96"/>
      <c r="H253" s="96"/>
      <c r="I253" s="96" t="s">
        <v>502</v>
      </c>
      <c r="J253" s="96" t="s">
        <v>175</v>
      </c>
      <c r="K253" s="99"/>
      <c r="L253" s="99">
        <v>257000</v>
      </c>
      <c r="M253" s="99">
        <v>257000</v>
      </c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ht="12.75" hidden="1">
      <c r="A254" s="8"/>
      <c r="B254" s="32" t="s">
        <v>500</v>
      </c>
      <c r="C254" s="100" t="s">
        <v>152</v>
      </c>
      <c r="D254" s="75" t="s">
        <v>134</v>
      </c>
      <c r="E254" s="75" t="s">
        <v>436</v>
      </c>
      <c r="F254" s="36" t="s">
        <v>32</v>
      </c>
      <c r="G254" s="101"/>
      <c r="H254" s="101"/>
      <c r="I254" s="102"/>
      <c r="J254" s="102"/>
      <c r="K254" s="99"/>
      <c r="L254" s="99"/>
      <c r="M254" s="99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ht="25.5" hidden="1">
      <c r="A255" s="8"/>
      <c r="B255" s="37" t="s">
        <v>172</v>
      </c>
      <c r="C255" s="103" t="s">
        <v>152</v>
      </c>
      <c r="D255" s="73" t="s">
        <v>134</v>
      </c>
      <c r="E255" s="73" t="s">
        <v>436</v>
      </c>
      <c r="F255" s="38" t="s">
        <v>32</v>
      </c>
      <c r="G255" s="101"/>
      <c r="H255" s="101"/>
      <c r="I255" s="101"/>
      <c r="J255" s="101" t="s">
        <v>173</v>
      </c>
      <c r="K255" s="99"/>
      <c r="L255" s="99"/>
      <c r="M255" s="99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ht="12.75" hidden="1">
      <c r="A256" s="8"/>
      <c r="B256" s="37" t="s">
        <v>174</v>
      </c>
      <c r="C256" s="103" t="s">
        <v>152</v>
      </c>
      <c r="D256" s="73" t="s">
        <v>134</v>
      </c>
      <c r="E256" s="73" t="s">
        <v>436</v>
      </c>
      <c r="F256" s="38" t="s">
        <v>32</v>
      </c>
      <c r="G256" s="101"/>
      <c r="H256" s="101"/>
      <c r="I256" s="101"/>
      <c r="J256" s="101" t="s">
        <v>175</v>
      </c>
      <c r="K256" s="99"/>
      <c r="L256" s="99"/>
      <c r="M256" s="99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ht="19.5" customHeight="1">
      <c r="A257" s="8"/>
      <c r="B257" s="10" t="s">
        <v>476</v>
      </c>
      <c r="C257" s="90" t="s">
        <v>152</v>
      </c>
      <c r="D257" s="63" t="s">
        <v>134</v>
      </c>
      <c r="E257" s="63" t="s">
        <v>251</v>
      </c>
      <c r="F257" s="64"/>
      <c r="G257" s="64"/>
      <c r="H257" s="64"/>
      <c r="I257" s="64"/>
      <c r="J257" s="64"/>
      <c r="K257" s="65">
        <f>K261+K258+K267+K270+K264</f>
        <v>0</v>
      </c>
      <c r="L257" s="65">
        <f>L261+L258+L267+L270+L264</f>
        <v>463000</v>
      </c>
      <c r="M257" s="65">
        <f>M261+M258+M267+M270+M264</f>
        <v>463000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ht="12.75">
      <c r="A258" s="8"/>
      <c r="B258" s="10" t="s">
        <v>209</v>
      </c>
      <c r="C258" s="90" t="s">
        <v>152</v>
      </c>
      <c r="D258" s="63" t="s">
        <v>134</v>
      </c>
      <c r="E258" s="63" t="s">
        <v>251</v>
      </c>
      <c r="F258" s="64" t="s">
        <v>32</v>
      </c>
      <c r="G258" s="64" t="s">
        <v>168</v>
      </c>
      <c r="H258" s="64" t="s">
        <v>198</v>
      </c>
      <c r="I258" s="64" t="s">
        <v>503</v>
      </c>
      <c r="J258" s="64"/>
      <c r="K258" s="65">
        <f aca="true" t="shared" si="50" ref="K258:M259">K259</f>
        <v>0</v>
      </c>
      <c r="L258" s="65">
        <f t="shared" si="50"/>
        <v>300000</v>
      </c>
      <c r="M258" s="65">
        <f t="shared" si="50"/>
        <v>300000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ht="25.5">
      <c r="A259" s="8"/>
      <c r="B259" s="21" t="s">
        <v>172</v>
      </c>
      <c r="C259" s="91" t="s">
        <v>152</v>
      </c>
      <c r="D259" s="70" t="s">
        <v>134</v>
      </c>
      <c r="E259" s="70" t="s">
        <v>251</v>
      </c>
      <c r="F259" s="29" t="s">
        <v>32</v>
      </c>
      <c r="G259" s="29" t="s">
        <v>168</v>
      </c>
      <c r="H259" s="29" t="s">
        <v>198</v>
      </c>
      <c r="I259" s="29" t="s">
        <v>503</v>
      </c>
      <c r="J259" s="29" t="s">
        <v>173</v>
      </c>
      <c r="K259" s="30">
        <f t="shared" si="50"/>
        <v>0</v>
      </c>
      <c r="L259" s="30">
        <f t="shared" si="50"/>
        <v>300000</v>
      </c>
      <c r="M259" s="30">
        <f t="shared" si="50"/>
        <v>300000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ht="12.75">
      <c r="A260" s="8"/>
      <c r="B260" s="21" t="s">
        <v>174</v>
      </c>
      <c r="C260" s="91" t="s">
        <v>152</v>
      </c>
      <c r="D260" s="70" t="s">
        <v>134</v>
      </c>
      <c r="E260" s="70" t="s">
        <v>251</v>
      </c>
      <c r="F260" s="29" t="s">
        <v>32</v>
      </c>
      <c r="G260" s="29" t="s">
        <v>168</v>
      </c>
      <c r="H260" s="29" t="s">
        <v>198</v>
      </c>
      <c r="I260" s="29" t="s">
        <v>503</v>
      </c>
      <c r="J260" s="29" t="s">
        <v>175</v>
      </c>
      <c r="K260" s="30"/>
      <c r="L260" s="30">
        <v>300000</v>
      </c>
      <c r="M260" s="30">
        <v>300000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ht="25.5">
      <c r="A261" s="8"/>
      <c r="B261" s="10" t="s">
        <v>211</v>
      </c>
      <c r="C261" s="90" t="s">
        <v>152</v>
      </c>
      <c r="D261" s="63" t="s">
        <v>134</v>
      </c>
      <c r="E261" s="63" t="s">
        <v>251</v>
      </c>
      <c r="F261" s="64" t="s">
        <v>32</v>
      </c>
      <c r="G261" s="64" t="s">
        <v>168</v>
      </c>
      <c r="H261" s="64" t="s">
        <v>198</v>
      </c>
      <c r="I261" s="64" t="s">
        <v>504</v>
      </c>
      <c r="J261" s="64"/>
      <c r="K261" s="65">
        <f aca="true" t="shared" si="51" ref="K261:M262">K262</f>
        <v>0</v>
      </c>
      <c r="L261" s="65">
        <f t="shared" si="51"/>
        <v>28000</v>
      </c>
      <c r="M261" s="65">
        <f t="shared" si="51"/>
        <v>28000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ht="25.5">
      <c r="A262" s="8"/>
      <c r="B262" s="21" t="s">
        <v>172</v>
      </c>
      <c r="C262" s="91" t="s">
        <v>152</v>
      </c>
      <c r="D262" s="70" t="s">
        <v>134</v>
      </c>
      <c r="E262" s="70" t="s">
        <v>251</v>
      </c>
      <c r="F262" s="29" t="s">
        <v>32</v>
      </c>
      <c r="G262" s="29" t="s">
        <v>168</v>
      </c>
      <c r="H262" s="29" t="s">
        <v>198</v>
      </c>
      <c r="I262" s="29" t="s">
        <v>504</v>
      </c>
      <c r="J262" s="29" t="s">
        <v>173</v>
      </c>
      <c r="K262" s="30">
        <f t="shared" si="51"/>
        <v>0</v>
      </c>
      <c r="L262" s="30">
        <f t="shared" si="51"/>
        <v>28000</v>
      </c>
      <c r="M262" s="30">
        <f t="shared" si="51"/>
        <v>28000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ht="12.75">
      <c r="A263" s="8"/>
      <c r="B263" s="21" t="s">
        <v>174</v>
      </c>
      <c r="C263" s="91" t="s">
        <v>152</v>
      </c>
      <c r="D263" s="70" t="s">
        <v>134</v>
      </c>
      <c r="E263" s="70" t="s">
        <v>251</v>
      </c>
      <c r="F263" s="29" t="s">
        <v>32</v>
      </c>
      <c r="G263" s="29" t="s">
        <v>168</v>
      </c>
      <c r="H263" s="29" t="s">
        <v>198</v>
      </c>
      <c r="I263" s="29" t="s">
        <v>504</v>
      </c>
      <c r="J263" s="29" t="s">
        <v>175</v>
      </c>
      <c r="K263" s="30"/>
      <c r="L263" s="30">
        <v>28000</v>
      </c>
      <c r="M263" s="30">
        <v>28000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ht="15.75" customHeight="1">
      <c r="A264" s="8"/>
      <c r="B264" s="10" t="s">
        <v>213</v>
      </c>
      <c r="C264" s="90" t="s">
        <v>152</v>
      </c>
      <c r="D264" s="63" t="s">
        <v>134</v>
      </c>
      <c r="E264" s="63" t="s">
        <v>251</v>
      </c>
      <c r="F264" s="64" t="s">
        <v>32</v>
      </c>
      <c r="G264" s="64" t="s">
        <v>168</v>
      </c>
      <c r="H264" s="64" t="s">
        <v>198</v>
      </c>
      <c r="I264" s="64" t="s">
        <v>505</v>
      </c>
      <c r="J264" s="64"/>
      <c r="K264" s="65">
        <f aca="true" t="shared" si="52" ref="K264:M265">K265</f>
        <v>0</v>
      </c>
      <c r="L264" s="65">
        <f t="shared" si="52"/>
        <v>50000</v>
      </c>
      <c r="M264" s="65">
        <f t="shared" si="52"/>
        <v>50000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ht="25.5">
      <c r="A265" s="8"/>
      <c r="B265" s="21" t="s">
        <v>172</v>
      </c>
      <c r="C265" s="91" t="s">
        <v>152</v>
      </c>
      <c r="D265" s="70" t="s">
        <v>134</v>
      </c>
      <c r="E265" s="70" t="s">
        <v>251</v>
      </c>
      <c r="F265" s="29" t="s">
        <v>32</v>
      </c>
      <c r="G265" s="29" t="s">
        <v>168</v>
      </c>
      <c r="H265" s="29" t="s">
        <v>198</v>
      </c>
      <c r="I265" s="29" t="s">
        <v>505</v>
      </c>
      <c r="J265" s="29" t="s">
        <v>173</v>
      </c>
      <c r="K265" s="30">
        <f t="shared" si="52"/>
        <v>0</v>
      </c>
      <c r="L265" s="30">
        <f t="shared" si="52"/>
        <v>50000</v>
      </c>
      <c r="M265" s="30">
        <f t="shared" si="52"/>
        <v>50000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ht="12.75">
      <c r="A266" s="8"/>
      <c r="B266" s="21" t="s">
        <v>174</v>
      </c>
      <c r="C266" s="91" t="s">
        <v>152</v>
      </c>
      <c r="D266" s="70" t="s">
        <v>134</v>
      </c>
      <c r="E266" s="70" t="s">
        <v>251</v>
      </c>
      <c r="F266" s="29" t="s">
        <v>32</v>
      </c>
      <c r="G266" s="29" t="s">
        <v>168</v>
      </c>
      <c r="H266" s="29" t="s">
        <v>198</v>
      </c>
      <c r="I266" s="29" t="s">
        <v>505</v>
      </c>
      <c r="J266" s="29" t="s">
        <v>175</v>
      </c>
      <c r="K266" s="30"/>
      <c r="L266" s="30">
        <v>50000</v>
      </c>
      <c r="M266" s="30">
        <v>50000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ht="38.25">
      <c r="A267" s="8"/>
      <c r="B267" s="28" t="s">
        <v>215</v>
      </c>
      <c r="C267" s="90" t="s">
        <v>152</v>
      </c>
      <c r="D267" s="63" t="s">
        <v>134</v>
      </c>
      <c r="E267" s="63" t="s">
        <v>251</v>
      </c>
      <c r="F267" s="64" t="s">
        <v>32</v>
      </c>
      <c r="G267" s="64" t="s">
        <v>168</v>
      </c>
      <c r="H267" s="64" t="s">
        <v>198</v>
      </c>
      <c r="I267" s="64" t="s">
        <v>506</v>
      </c>
      <c r="J267" s="64"/>
      <c r="K267" s="65">
        <f aca="true" t="shared" si="53" ref="K267:M268">K268</f>
        <v>0</v>
      </c>
      <c r="L267" s="65">
        <f t="shared" si="53"/>
        <v>35000</v>
      </c>
      <c r="M267" s="65">
        <f t="shared" si="53"/>
        <v>35000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ht="25.5">
      <c r="A268" s="8"/>
      <c r="B268" s="21" t="s">
        <v>172</v>
      </c>
      <c r="C268" s="91" t="s">
        <v>152</v>
      </c>
      <c r="D268" s="70" t="s">
        <v>134</v>
      </c>
      <c r="E268" s="70" t="s">
        <v>251</v>
      </c>
      <c r="F268" s="29" t="s">
        <v>32</v>
      </c>
      <c r="G268" s="29" t="s">
        <v>168</v>
      </c>
      <c r="H268" s="29" t="s">
        <v>198</v>
      </c>
      <c r="I268" s="29" t="s">
        <v>506</v>
      </c>
      <c r="J268" s="29" t="s">
        <v>173</v>
      </c>
      <c r="K268" s="30">
        <f t="shared" si="53"/>
        <v>0</v>
      </c>
      <c r="L268" s="30">
        <f t="shared" si="53"/>
        <v>35000</v>
      </c>
      <c r="M268" s="30">
        <f t="shared" si="53"/>
        <v>35000</v>
      </c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ht="12.75">
      <c r="A269" s="8"/>
      <c r="B269" s="21" t="s">
        <v>174</v>
      </c>
      <c r="C269" s="91" t="s">
        <v>152</v>
      </c>
      <c r="D269" s="70" t="s">
        <v>134</v>
      </c>
      <c r="E269" s="70" t="s">
        <v>251</v>
      </c>
      <c r="F269" s="29" t="s">
        <v>32</v>
      </c>
      <c r="G269" s="29" t="s">
        <v>168</v>
      </c>
      <c r="H269" s="29" t="s">
        <v>198</v>
      </c>
      <c r="I269" s="29" t="s">
        <v>506</v>
      </c>
      <c r="J269" s="29" t="s">
        <v>175</v>
      </c>
      <c r="K269" s="30"/>
      <c r="L269" s="30">
        <v>35000</v>
      </c>
      <c r="M269" s="30">
        <v>35000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ht="27" customHeight="1">
      <c r="A270" s="8"/>
      <c r="B270" s="28" t="s">
        <v>217</v>
      </c>
      <c r="C270" s="90" t="s">
        <v>152</v>
      </c>
      <c r="D270" s="63" t="s">
        <v>134</v>
      </c>
      <c r="E270" s="63" t="s">
        <v>251</v>
      </c>
      <c r="F270" s="64" t="s">
        <v>32</v>
      </c>
      <c r="G270" s="64" t="s">
        <v>168</v>
      </c>
      <c r="H270" s="64" t="s">
        <v>198</v>
      </c>
      <c r="I270" s="64" t="s">
        <v>507</v>
      </c>
      <c r="J270" s="64"/>
      <c r="K270" s="65">
        <f aca="true" t="shared" si="54" ref="K270:M271">K271</f>
        <v>0</v>
      </c>
      <c r="L270" s="65">
        <f t="shared" si="54"/>
        <v>50000</v>
      </c>
      <c r="M270" s="65">
        <f t="shared" si="54"/>
        <v>50000</v>
      </c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ht="25.5">
      <c r="A271" s="8"/>
      <c r="B271" s="21" t="s">
        <v>172</v>
      </c>
      <c r="C271" s="91" t="s">
        <v>152</v>
      </c>
      <c r="D271" s="70" t="s">
        <v>134</v>
      </c>
      <c r="E271" s="70" t="s">
        <v>251</v>
      </c>
      <c r="F271" s="29" t="s">
        <v>32</v>
      </c>
      <c r="G271" s="29" t="s">
        <v>168</v>
      </c>
      <c r="H271" s="29" t="s">
        <v>198</v>
      </c>
      <c r="I271" s="29" t="s">
        <v>507</v>
      </c>
      <c r="J271" s="29" t="s">
        <v>173</v>
      </c>
      <c r="K271" s="30">
        <f t="shared" si="54"/>
        <v>0</v>
      </c>
      <c r="L271" s="30">
        <f t="shared" si="54"/>
        <v>50000</v>
      </c>
      <c r="M271" s="30">
        <f t="shared" si="54"/>
        <v>50000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ht="12.75">
      <c r="A272" s="8"/>
      <c r="B272" s="21" t="s">
        <v>174</v>
      </c>
      <c r="C272" s="91" t="s">
        <v>152</v>
      </c>
      <c r="D272" s="70" t="s">
        <v>134</v>
      </c>
      <c r="E272" s="70" t="s">
        <v>251</v>
      </c>
      <c r="F272" s="29" t="s">
        <v>32</v>
      </c>
      <c r="G272" s="29" t="s">
        <v>168</v>
      </c>
      <c r="H272" s="29" t="s">
        <v>198</v>
      </c>
      <c r="I272" s="29" t="s">
        <v>507</v>
      </c>
      <c r="J272" s="29" t="s">
        <v>175</v>
      </c>
      <c r="K272" s="30"/>
      <c r="L272" s="30">
        <v>50000</v>
      </c>
      <c r="M272" s="30">
        <v>50000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ht="30">
      <c r="A273" s="8"/>
      <c r="B273" s="104" t="s">
        <v>508</v>
      </c>
      <c r="C273" s="105" t="s">
        <v>222</v>
      </c>
      <c r="D273" s="60" t="s">
        <v>134</v>
      </c>
      <c r="E273" s="63"/>
      <c r="F273" s="106"/>
      <c r="G273" s="106"/>
      <c r="H273" s="106"/>
      <c r="I273" s="106"/>
      <c r="J273" s="106"/>
      <c r="K273" s="107">
        <f aca="true" t="shared" si="55" ref="K273:M274">K275</f>
        <v>0</v>
      </c>
      <c r="L273" s="107">
        <f t="shared" si="55"/>
        <v>500000</v>
      </c>
      <c r="M273" s="107">
        <f t="shared" si="55"/>
        <v>500000</v>
      </c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ht="24" customHeight="1">
      <c r="A274" s="8"/>
      <c r="B274" s="10" t="s">
        <v>476</v>
      </c>
      <c r="C274" s="105" t="s">
        <v>222</v>
      </c>
      <c r="D274" s="60" t="s">
        <v>134</v>
      </c>
      <c r="E274" s="63" t="s">
        <v>251</v>
      </c>
      <c r="F274" s="106"/>
      <c r="G274" s="106"/>
      <c r="H274" s="106"/>
      <c r="I274" s="106"/>
      <c r="J274" s="106"/>
      <c r="K274" s="107">
        <f t="shared" si="55"/>
        <v>0</v>
      </c>
      <c r="L274" s="107">
        <f t="shared" si="55"/>
        <v>500000</v>
      </c>
      <c r="M274" s="107">
        <f t="shared" si="55"/>
        <v>500000</v>
      </c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ht="25.5">
      <c r="A275" s="8"/>
      <c r="B275" s="10" t="s">
        <v>271</v>
      </c>
      <c r="C275" s="90" t="s">
        <v>222</v>
      </c>
      <c r="D275" s="63" t="s">
        <v>134</v>
      </c>
      <c r="E275" s="63" t="s">
        <v>251</v>
      </c>
      <c r="F275" s="64" t="s">
        <v>70</v>
      </c>
      <c r="G275" s="64"/>
      <c r="H275" s="64"/>
      <c r="I275" s="64"/>
      <c r="J275" s="64"/>
      <c r="K275" s="108">
        <f aca="true" t="shared" si="56" ref="K275:M277">K276</f>
        <v>0</v>
      </c>
      <c r="L275" s="108">
        <f t="shared" si="56"/>
        <v>500000</v>
      </c>
      <c r="M275" s="108">
        <f t="shared" si="56"/>
        <v>500000</v>
      </c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ht="12.75">
      <c r="A276" s="8"/>
      <c r="B276" s="28" t="s">
        <v>384</v>
      </c>
      <c r="C276" s="64" t="s">
        <v>222</v>
      </c>
      <c r="D276" s="63" t="s">
        <v>134</v>
      </c>
      <c r="E276" s="63" t="s">
        <v>251</v>
      </c>
      <c r="F276" s="64" t="s">
        <v>70</v>
      </c>
      <c r="G276" s="64" t="s">
        <v>322</v>
      </c>
      <c r="H276" s="64" t="s">
        <v>150</v>
      </c>
      <c r="I276" s="64" t="s">
        <v>509</v>
      </c>
      <c r="J276" s="64"/>
      <c r="K276" s="108">
        <f t="shared" si="56"/>
        <v>0</v>
      </c>
      <c r="L276" s="108">
        <f t="shared" si="56"/>
        <v>500000</v>
      </c>
      <c r="M276" s="108">
        <f t="shared" si="56"/>
        <v>500000</v>
      </c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ht="25.5">
      <c r="A277" s="8"/>
      <c r="B277" s="72" t="s">
        <v>158</v>
      </c>
      <c r="C277" s="29" t="s">
        <v>222</v>
      </c>
      <c r="D277" s="70" t="s">
        <v>134</v>
      </c>
      <c r="E277" s="70" t="s">
        <v>251</v>
      </c>
      <c r="F277" s="29" t="s">
        <v>70</v>
      </c>
      <c r="G277" s="29" t="s">
        <v>322</v>
      </c>
      <c r="H277" s="29" t="s">
        <v>150</v>
      </c>
      <c r="I277" s="29" t="s">
        <v>509</v>
      </c>
      <c r="J277" s="29" t="s">
        <v>159</v>
      </c>
      <c r="K277" s="109">
        <f t="shared" si="56"/>
        <v>0</v>
      </c>
      <c r="L277" s="109">
        <f t="shared" si="56"/>
        <v>500000</v>
      </c>
      <c r="M277" s="109">
        <f t="shared" si="56"/>
        <v>500000</v>
      </c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ht="25.5">
      <c r="A278" s="8"/>
      <c r="B278" s="72" t="s">
        <v>160</v>
      </c>
      <c r="C278" s="29" t="s">
        <v>222</v>
      </c>
      <c r="D278" s="70" t="s">
        <v>134</v>
      </c>
      <c r="E278" s="70" t="s">
        <v>251</v>
      </c>
      <c r="F278" s="29" t="s">
        <v>70</v>
      </c>
      <c r="G278" s="29" t="s">
        <v>322</v>
      </c>
      <c r="H278" s="29" t="s">
        <v>150</v>
      </c>
      <c r="I278" s="29" t="s">
        <v>509</v>
      </c>
      <c r="J278" s="29" t="s">
        <v>161</v>
      </c>
      <c r="K278" s="109"/>
      <c r="L278" s="109">
        <v>500000</v>
      </c>
      <c r="M278" s="109">
        <v>500000</v>
      </c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ht="30">
      <c r="A279" s="8"/>
      <c r="B279" s="86" t="s">
        <v>510</v>
      </c>
      <c r="C279" s="110" t="s">
        <v>278</v>
      </c>
      <c r="D279" s="63" t="s">
        <v>134</v>
      </c>
      <c r="E279" s="63"/>
      <c r="F279" s="111"/>
      <c r="G279" s="111"/>
      <c r="H279" s="111"/>
      <c r="I279" s="111"/>
      <c r="J279" s="111"/>
      <c r="K279" s="112">
        <f>K287+K280+K283</f>
        <v>0</v>
      </c>
      <c r="L279" s="112">
        <f>L287+L280+L283</f>
        <v>419000</v>
      </c>
      <c r="M279" s="112">
        <f>M287+M280+M283</f>
        <v>419000</v>
      </c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ht="38.25" hidden="1">
      <c r="A280" s="8"/>
      <c r="B280" s="28" t="s">
        <v>511</v>
      </c>
      <c r="C280" s="110" t="s">
        <v>278</v>
      </c>
      <c r="D280" s="63" t="s">
        <v>134</v>
      </c>
      <c r="E280" s="63" t="s">
        <v>436</v>
      </c>
      <c r="F280" s="64" t="s">
        <v>70</v>
      </c>
      <c r="G280" s="111"/>
      <c r="H280" s="111"/>
      <c r="I280" s="111"/>
      <c r="J280" s="111"/>
      <c r="K280" s="112">
        <f aca="true" t="shared" si="57" ref="K280:M281">K281</f>
        <v>0</v>
      </c>
      <c r="L280" s="112">
        <f t="shared" si="57"/>
        <v>0</v>
      </c>
      <c r="M280" s="112">
        <f t="shared" si="57"/>
        <v>0</v>
      </c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ht="25.5" hidden="1">
      <c r="A281" s="8"/>
      <c r="B281" s="72" t="s">
        <v>158</v>
      </c>
      <c r="C281" s="113" t="s">
        <v>278</v>
      </c>
      <c r="D281" s="70" t="s">
        <v>134</v>
      </c>
      <c r="E281" s="70" t="s">
        <v>436</v>
      </c>
      <c r="F281" s="29" t="s">
        <v>70</v>
      </c>
      <c r="G281" s="114"/>
      <c r="H281" s="114"/>
      <c r="I281" s="114"/>
      <c r="J281" s="114">
        <v>200</v>
      </c>
      <c r="K281" s="115">
        <f t="shared" si="57"/>
        <v>0</v>
      </c>
      <c r="L281" s="115">
        <f t="shared" si="57"/>
        <v>0</v>
      </c>
      <c r="M281" s="115">
        <f t="shared" si="57"/>
        <v>0</v>
      </c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ht="25.5" hidden="1">
      <c r="A282" s="8"/>
      <c r="B282" s="72" t="s">
        <v>160</v>
      </c>
      <c r="C282" s="113" t="s">
        <v>278</v>
      </c>
      <c r="D282" s="70" t="s">
        <v>134</v>
      </c>
      <c r="E282" s="70" t="s">
        <v>436</v>
      </c>
      <c r="F282" s="29" t="s">
        <v>70</v>
      </c>
      <c r="G282" s="114"/>
      <c r="H282" s="114"/>
      <c r="I282" s="114"/>
      <c r="J282" s="114">
        <v>240</v>
      </c>
      <c r="K282" s="115"/>
      <c r="L282" s="115"/>
      <c r="M282" s="115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ht="38.25" hidden="1">
      <c r="A283" s="8"/>
      <c r="B283" s="31" t="s">
        <v>511</v>
      </c>
      <c r="C283" s="110" t="s">
        <v>278</v>
      </c>
      <c r="D283" s="63" t="s">
        <v>134</v>
      </c>
      <c r="E283" s="63" t="s">
        <v>436</v>
      </c>
      <c r="F283" s="64" t="s">
        <v>70</v>
      </c>
      <c r="G283" s="111"/>
      <c r="H283" s="111"/>
      <c r="I283" s="111"/>
      <c r="J283" s="111"/>
      <c r="K283" s="112">
        <f aca="true" t="shared" si="58" ref="K283:M284">K284</f>
        <v>0</v>
      </c>
      <c r="L283" s="112">
        <f t="shared" si="58"/>
        <v>0</v>
      </c>
      <c r="M283" s="112">
        <f t="shared" si="58"/>
        <v>0</v>
      </c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ht="25.5" hidden="1">
      <c r="A284" s="8"/>
      <c r="B284" s="72" t="s">
        <v>158</v>
      </c>
      <c r="C284" s="113" t="s">
        <v>278</v>
      </c>
      <c r="D284" s="70" t="s">
        <v>134</v>
      </c>
      <c r="E284" s="70" t="s">
        <v>436</v>
      </c>
      <c r="F284" s="29" t="s">
        <v>70</v>
      </c>
      <c r="G284" s="114"/>
      <c r="H284" s="114"/>
      <c r="I284" s="114"/>
      <c r="J284" s="114">
        <v>200</v>
      </c>
      <c r="K284" s="115">
        <f t="shared" si="58"/>
        <v>0</v>
      </c>
      <c r="L284" s="115">
        <f t="shared" si="58"/>
        <v>0</v>
      </c>
      <c r="M284" s="115">
        <f t="shared" si="58"/>
        <v>0</v>
      </c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ht="25.5" hidden="1">
      <c r="A285" s="8"/>
      <c r="B285" s="72" t="s">
        <v>160</v>
      </c>
      <c r="C285" s="113" t="s">
        <v>278</v>
      </c>
      <c r="D285" s="70" t="s">
        <v>134</v>
      </c>
      <c r="E285" s="70" t="s">
        <v>436</v>
      </c>
      <c r="F285" s="29" t="s">
        <v>70</v>
      </c>
      <c r="G285" s="114"/>
      <c r="H285" s="114"/>
      <c r="I285" s="114"/>
      <c r="J285" s="114">
        <v>240</v>
      </c>
      <c r="K285" s="115"/>
      <c r="L285" s="115"/>
      <c r="M285" s="115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ht="25.5">
      <c r="A286" s="8"/>
      <c r="B286" s="10" t="s">
        <v>476</v>
      </c>
      <c r="C286" s="105" t="s">
        <v>278</v>
      </c>
      <c r="D286" s="63" t="s">
        <v>134</v>
      </c>
      <c r="E286" s="63" t="s">
        <v>251</v>
      </c>
      <c r="F286" s="116"/>
      <c r="G286" s="116"/>
      <c r="H286" s="116"/>
      <c r="I286" s="116"/>
      <c r="J286" s="116"/>
      <c r="K286" s="117">
        <f>K288+K291</f>
        <v>0</v>
      </c>
      <c r="L286" s="117">
        <f>L288+L291</f>
        <v>419000</v>
      </c>
      <c r="M286" s="117">
        <f>M288+M291</f>
        <v>419000</v>
      </c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ht="25.5">
      <c r="A287" s="8"/>
      <c r="B287" s="10" t="s">
        <v>271</v>
      </c>
      <c r="C287" s="90" t="s">
        <v>278</v>
      </c>
      <c r="D287" s="63" t="s">
        <v>134</v>
      </c>
      <c r="E287" s="63" t="s">
        <v>251</v>
      </c>
      <c r="F287" s="118">
        <v>916</v>
      </c>
      <c r="G287" s="118"/>
      <c r="H287" s="118"/>
      <c r="I287" s="118"/>
      <c r="J287" s="118"/>
      <c r="K287" s="119">
        <f>K288+K291</f>
        <v>0</v>
      </c>
      <c r="L287" s="119">
        <f>L288+L291</f>
        <v>419000</v>
      </c>
      <c r="M287" s="119">
        <f>M288+M291</f>
        <v>419000</v>
      </c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ht="25.5">
      <c r="A288" s="8"/>
      <c r="B288" s="28" t="s">
        <v>421</v>
      </c>
      <c r="C288" s="90" t="s">
        <v>278</v>
      </c>
      <c r="D288" s="63" t="s">
        <v>134</v>
      </c>
      <c r="E288" s="63" t="s">
        <v>251</v>
      </c>
      <c r="F288" s="118">
        <v>916</v>
      </c>
      <c r="G288" s="90" t="s">
        <v>251</v>
      </c>
      <c r="H288" s="90" t="s">
        <v>184</v>
      </c>
      <c r="I288" s="118">
        <v>82300</v>
      </c>
      <c r="J288" s="118"/>
      <c r="K288" s="119">
        <f aca="true" t="shared" si="59" ref="K288:M289">K289</f>
        <v>0</v>
      </c>
      <c r="L288" s="119">
        <f t="shared" si="59"/>
        <v>419000</v>
      </c>
      <c r="M288" s="119">
        <f t="shared" si="59"/>
        <v>419000</v>
      </c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ht="25.5">
      <c r="A289" s="8"/>
      <c r="B289" s="72" t="s">
        <v>158</v>
      </c>
      <c r="C289" s="91" t="s">
        <v>278</v>
      </c>
      <c r="D289" s="70" t="s">
        <v>134</v>
      </c>
      <c r="E289" s="70" t="s">
        <v>251</v>
      </c>
      <c r="F289" s="120">
        <v>916</v>
      </c>
      <c r="G289" s="91" t="s">
        <v>251</v>
      </c>
      <c r="H289" s="91" t="s">
        <v>184</v>
      </c>
      <c r="I289" s="120">
        <v>82300</v>
      </c>
      <c r="J289" s="120">
        <v>200</v>
      </c>
      <c r="K289" s="121">
        <f t="shared" si="59"/>
        <v>0</v>
      </c>
      <c r="L289" s="121">
        <f t="shared" si="59"/>
        <v>419000</v>
      </c>
      <c r="M289" s="121">
        <f t="shared" si="59"/>
        <v>419000</v>
      </c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ht="25.5">
      <c r="A290" s="8"/>
      <c r="B290" s="72" t="s">
        <v>160</v>
      </c>
      <c r="C290" s="91" t="s">
        <v>278</v>
      </c>
      <c r="D290" s="70" t="s">
        <v>134</v>
      </c>
      <c r="E290" s="70" t="s">
        <v>251</v>
      </c>
      <c r="F290" s="120">
        <v>916</v>
      </c>
      <c r="G290" s="91" t="s">
        <v>251</v>
      </c>
      <c r="H290" s="91" t="s">
        <v>184</v>
      </c>
      <c r="I290" s="120">
        <v>82300</v>
      </c>
      <c r="J290" s="120">
        <v>240</v>
      </c>
      <c r="K290" s="121"/>
      <c r="L290" s="121">
        <v>419000</v>
      </c>
      <c r="M290" s="121">
        <v>419000</v>
      </c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ht="38.25" hidden="1">
      <c r="A291" s="8"/>
      <c r="B291" s="31" t="s">
        <v>511</v>
      </c>
      <c r="C291" s="90" t="s">
        <v>278</v>
      </c>
      <c r="D291" s="63" t="s">
        <v>134</v>
      </c>
      <c r="E291" s="63" t="s">
        <v>251</v>
      </c>
      <c r="F291" s="118">
        <v>916</v>
      </c>
      <c r="G291" s="90"/>
      <c r="H291" s="90"/>
      <c r="I291" s="118"/>
      <c r="J291" s="118"/>
      <c r="K291" s="119">
        <f aca="true" t="shared" si="60" ref="K291:M292">K292</f>
        <v>0</v>
      </c>
      <c r="L291" s="119">
        <f t="shared" si="60"/>
        <v>0</v>
      </c>
      <c r="M291" s="119">
        <f t="shared" si="60"/>
        <v>0</v>
      </c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ht="25.5" hidden="1">
      <c r="A292" s="8"/>
      <c r="B292" s="72" t="s">
        <v>158</v>
      </c>
      <c r="C292" s="91" t="s">
        <v>278</v>
      </c>
      <c r="D292" s="70" t="s">
        <v>134</v>
      </c>
      <c r="E292" s="70" t="s">
        <v>251</v>
      </c>
      <c r="F292" s="120">
        <v>916</v>
      </c>
      <c r="G292" s="91"/>
      <c r="H292" s="91"/>
      <c r="I292" s="120"/>
      <c r="J292" s="120">
        <v>200</v>
      </c>
      <c r="K292" s="121">
        <f t="shared" si="60"/>
        <v>0</v>
      </c>
      <c r="L292" s="121">
        <f t="shared" si="60"/>
        <v>0</v>
      </c>
      <c r="M292" s="121">
        <f t="shared" si="60"/>
        <v>0</v>
      </c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ht="25.5" hidden="1">
      <c r="A293" s="8"/>
      <c r="B293" s="72" t="s">
        <v>160</v>
      </c>
      <c r="C293" s="91" t="s">
        <v>278</v>
      </c>
      <c r="D293" s="70" t="s">
        <v>134</v>
      </c>
      <c r="E293" s="70" t="s">
        <v>251</v>
      </c>
      <c r="F293" s="120">
        <v>916</v>
      </c>
      <c r="G293" s="91"/>
      <c r="H293" s="91"/>
      <c r="I293" s="120"/>
      <c r="J293" s="120">
        <v>240</v>
      </c>
      <c r="K293" s="121"/>
      <c r="L293" s="121"/>
      <c r="M293" s="121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ht="30">
      <c r="A294" s="8"/>
      <c r="B294" s="122" t="s">
        <v>512</v>
      </c>
      <c r="C294" s="60" t="s">
        <v>247</v>
      </c>
      <c r="D294" s="63" t="s">
        <v>134</v>
      </c>
      <c r="E294" s="70"/>
      <c r="F294" s="87"/>
      <c r="G294" s="87"/>
      <c r="H294" s="87"/>
      <c r="I294" s="87"/>
      <c r="J294" s="87"/>
      <c r="K294" s="88">
        <f>K295</f>
        <v>150000</v>
      </c>
      <c r="L294" s="88">
        <f>L295</f>
        <v>7165000</v>
      </c>
      <c r="M294" s="88">
        <f>M295</f>
        <v>9769000</v>
      </c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ht="25.5">
      <c r="A295" s="8"/>
      <c r="B295" s="28" t="s">
        <v>245</v>
      </c>
      <c r="C295" s="123" t="s">
        <v>247</v>
      </c>
      <c r="D295" s="63" t="s">
        <v>134</v>
      </c>
      <c r="E295" s="63" t="s">
        <v>436</v>
      </c>
      <c r="F295" s="123" t="s">
        <v>50</v>
      </c>
      <c r="G295" s="123"/>
      <c r="H295" s="123"/>
      <c r="I295" s="123"/>
      <c r="J295" s="124"/>
      <c r="K295" s="125">
        <f>K299+K307+K296+K313+K316+K325+K322+K319+K310</f>
        <v>150000</v>
      </c>
      <c r="L295" s="125">
        <f>L299+L307+L296+L313+L316+L325+L322+L319+L310</f>
        <v>7165000</v>
      </c>
      <c r="M295" s="125">
        <f>M299+M307+M296+M313+M316+M325+M322+M319+M310</f>
        <v>9769000</v>
      </c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ht="38.25">
      <c r="A296" s="8"/>
      <c r="B296" s="10" t="s">
        <v>260</v>
      </c>
      <c r="C296" s="63" t="s">
        <v>247</v>
      </c>
      <c r="D296" s="63" t="s">
        <v>134</v>
      </c>
      <c r="E296" s="63" t="s">
        <v>436</v>
      </c>
      <c r="F296" s="64" t="s">
        <v>50</v>
      </c>
      <c r="G296" s="64" t="s">
        <v>258</v>
      </c>
      <c r="H296" s="64" t="s">
        <v>150</v>
      </c>
      <c r="I296" s="64" t="s">
        <v>513</v>
      </c>
      <c r="J296" s="64"/>
      <c r="K296" s="65">
        <f aca="true" t="shared" si="61" ref="K296:M297">K297</f>
        <v>0</v>
      </c>
      <c r="L296" s="65">
        <f t="shared" si="61"/>
        <v>971000</v>
      </c>
      <c r="M296" s="65">
        <f t="shared" si="61"/>
        <v>971000</v>
      </c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ht="12.75">
      <c r="A297" s="8"/>
      <c r="B297" s="21" t="s">
        <v>262</v>
      </c>
      <c r="C297" s="70" t="s">
        <v>247</v>
      </c>
      <c r="D297" s="70" t="s">
        <v>134</v>
      </c>
      <c r="E297" s="70" t="s">
        <v>436</v>
      </c>
      <c r="F297" s="29" t="s">
        <v>50</v>
      </c>
      <c r="G297" s="29" t="s">
        <v>258</v>
      </c>
      <c r="H297" s="29" t="s">
        <v>150</v>
      </c>
      <c r="I297" s="29" t="s">
        <v>513</v>
      </c>
      <c r="J297" s="29" t="s">
        <v>263</v>
      </c>
      <c r="K297" s="30">
        <f t="shared" si="61"/>
        <v>0</v>
      </c>
      <c r="L297" s="30">
        <f t="shared" si="61"/>
        <v>971000</v>
      </c>
      <c r="M297" s="30">
        <f t="shared" si="61"/>
        <v>971000</v>
      </c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ht="12.75">
      <c r="A298" s="8"/>
      <c r="B298" s="21" t="s">
        <v>270</v>
      </c>
      <c r="C298" s="70" t="s">
        <v>247</v>
      </c>
      <c r="D298" s="70" t="s">
        <v>134</v>
      </c>
      <c r="E298" s="70" t="s">
        <v>436</v>
      </c>
      <c r="F298" s="29" t="s">
        <v>50</v>
      </c>
      <c r="G298" s="29" t="s">
        <v>258</v>
      </c>
      <c r="H298" s="29" t="s">
        <v>150</v>
      </c>
      <c r="I298" s="29" t="s">
        <v>513</v>
      </c>
      <c r="J298" s="29" t="s">
        <v>265</v>
      </c>
      <c r="K298" s="30"/>
      <c r="L298" s="30">
        <v>971000</v>
      </c>
      <c r="M298" s="30">
        <v>971000</v>
      </c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ht="25.5">
      <c r="A299" s="8"/>
      <c r="B299" s="10" t="s">
        <v>201</v>
      </c>
      <c r="C299" s="90" t="s">
        <v>247</v>
      </c>
      <c r="D299" s="63" t="s">
        <v>134</v>
      </c>
      <c r="E299" s="63" t="s">
        <v>436</v>
      </c>
      <c r="F299" s="64" t="s">
        <v>50</v>
      </c>
      <c r="G299" s="64" t="s">
        <v>168</v>
      </c>
      <c r="H299" s="64" t="s">
        <v>198</v>
      </c>
      <c r="I299" s="64" t="s">
        <v>450</v>
      </c>
      <c r="J299" s="64"/>
      <c r="K299" s="65">
        <f>K300+K302+K304</f>
        <v>150000</v>
      </c>
      <c r="L299" s="65">
        <f>L300+L302+L304</f>
        <v>4850000</v>
      </c>
      <c r="M299" s="65">
        <f>M300+M302+M304</f>
        <v>4850000</v>
      </c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ht="63.75">
      <c r="A300" s="8"/>
      <c r="B300" s="69" t="s">
        <v>155</v>
      </c>
      <c r="C300" s="70" t="s">
        <v>247</v>
      </c>
      <c r="D300" s="70" t="s">
        <v>134</v>
      </c>
      <c r="E300" s="70" t="s">
        <v>436</v>
      </c>
      <c r="F300" s="29" t="s">
        <v>50</v>
      </c>
      <c r="G300" s="29" t="s">
        <v>150</v>
      </c>
      <c r="H300" s="29" t="s">
        <v>247</v>
      </c>
      <c r="I300" s="29" t="s">
        <v>450</v>
      </c>
      <c r="J300" s="29" t="s">
        <v>132</v>
      </c>
      <c r="K300" s="30">
        <f>K301</f>
        <v>0</v>
      </c>
      <c r="L300" s="30">
        <f>L301</f>
        <v>4394100</v>
      </c>
      <c r="M300" s="30">
        <f>M301</f>
        <v>4394100</v>
      </c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ht="25.5">
      <c r="A301" s="8"/>
      <c r="B301" s="72" t="s">
        <v>156</v>
      </c>
      <c r="C301" s="70" t="s">
        <v>247</v>
      </c>
      <c r="D301" s="70" t="s">
        <v>134</v>
      </c>
      <c r="E301" s="70" t="s">
        <v>436</v>
      </c>
      <c r="F301" s="29" t="s">
        <v>50</v>
      </c>
      <c r="G301" s="29" t="s">
        <v>150</v>
      </c>
      <c r="H301" s="29" t="s">
        <v>247</v>
      </c>
      <c r="I301" s="29" t="s">
        <v>450</v>
      </c>
      <c r="J301" s="29" t="s">
        <v>157</v>
      </c>
      <c r="K301" s="30"/>
      <c r="L301" s="30">
        <v>4394100</v>
      </c>
      <c r="M301" s="30">
        <v>4394100</v>
      </c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ht="25.5">
      <c r="A302" s="8"/>
      <c r="B302" s="72" t="s">
        <v>158</v>
      </c>
      <c r="C302" s="70" t="s">
        <v>247</v>
      </c>
      <c r="D302" s="70" t="s">
        <v>134</v>
      </c>
      <c r="E302" s="70" t="s">
        <v>436</v>
      </c>
      <c r="F302" s="29" t="s">
        <v>50</v>
      </c>
      <c r="G302" s="29" t="s">
        <v>150</v>
      </c>
      <c r="H302" s="29" t="s">
        <v>247</v>
      </c>
      <c r="I302" s="29" t="s">
        <v>450</v>
      </c>
      <c r="J302" s="29" t="s">
        <v>159</v>
      </c>
      <c r="K302" s="30">
        <f>K303</f>
        <v>150000</v>
      </c>
      <c r="L302" s="30">
        <f>L303</f>
        <v>443900</v>
      </c>
      <c r="M302" s="30">
        <f>M303</f>
        <v>443900</v>
      </c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ht="25.5">
      <c r="A303" s="8"/>
      <c r="B303" s="72" t="s">
        <v>160</v>
      </c>
      <c r="C303" s="70" t="s">
        <v>247</v>
      </c>
      <c r="D303" s="70" t="s">
        <v>134</v>
      </c>
      <c r="E303" s="70" t="s">
        <v>436</v>
      </c>
      <c r="F303" s="29" t="s">
        <v>50</v>
      </c>
      <c r="G303" s="29" t="s">
        <v>150</v>
      </c>
      <c r="H303" s="29" t="s">
        <v>247</v>
      </c>
      <c r="I303" s="29" t="s">
        <v>450</v>
      </c>
      <c r="J303" s="29" t="s">
        <v>161</v>
      </c>
      <c r="K303" s="30">
        <v>150000</v>
      </c>
      <c r="L303" s="30">
        <f>130000+313900</f>
        <v>443900</v>
      </c>
      <c r="M303" s="30">
        <f>130000+313900</f>
        <v>443900</v>
      </c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ht="12.75">
      <c r="A304" s="8"/>
      <c r="B304" s="72" t="s">
        <v>207</v>
      </c>
      <c r="C304" s="70" t="s">
        <v>247</v>
      </c>
      <c r="D304" s="70" t="s">
        <v>134</v>
      </c>
      <c r="E304" s="70" t="s">
        <v>436</v>
      </c>
      <c r="F304" s="29" t="s">
        <v>50</v>
      </c>
      <c r="G304" s="29"/>
      <c r="H304" s="29"/>
      <c r="I304" s="29" t="s">
        <v>451</v>
      </c>
      <c r="J304" s="29"/>
      <c r="K304" s="30">
        <f aca="true" t="shared" si="62" ref="K304:M305">K305</f>
        <v>0</v>
      </c>
      <c r="L304" s="30">
        <f t="shared" si="62"/>
        <v>12000</v>
      </c>
      <c r="M304" s="30">
        <f t="shared" si="62"/>
        <v>12000</v>
      </c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ht="12.75">
      <c r="A305" s="8"/>
      <c r="B305" s="21" t="s">
        <v>179</v>
      </c>
      <c r="C305" s="70" t="s">
        <v>247</v>
      </c>
      <c r="D305" s="70" t="s">
        <v>134</v>
      </c>
      <c r="E305" s="70" t="s">
        <v>436</v>
      </c>
      <c r="F305" s="29" t="s">
        <v>50</v>
      </c>
      <c r="G305" s="29" t="s">
        <v>150</v>
      </c>
      <c r="H305" s="29" t="s">
        <v>247</v>
      </c>
      <c r="I305" s="29" t="s">
        <v>451</v>
      </c>
      <c r="J305" s="29" t="s">
        <v>163</v>
      </c>
      <c r="K305" s="30">
        <f t="shared" si="62"/>
        <v>0</v>
      </c>
      <c r="L305" s="30">
        <f t="shared" si="62"/>
        <v>12000</v>
      </c>
      <c r="M305" s="30">
        <f t="shared" si="62"/>
        <v>12000</v>
      </c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ht="12.75">
      <c r="A306" s="8"/>
      <c r="B306" s="21" t="s">
        <v>164</v>
      </c>
      <c r="C306" s="70" t="s">
        <v>247</v>
      </c>
      <c r="D306" s="70" t="s">
        <v>134</v>
      </c>
      <c r="E306" s="70" t="s">
        <v>436</v>
      </c>
      <c r="F306" s="29" t="s">
        <v>50</v>
      </c>
      <c r="G306" s="29" t="s">
        <v>150</v>
      </c>
      <c r="H306" s="29" t="s">
        <v>247</v>
      </c>
      <c r="I306" s="29" t="s">
        <v>451</v>
      </c>
      <c r="J306" s="29" t="s">
        <v>165</v>
      </c>
      <c r="K306" s="30"/>
      <c r="L306" s="30">
        <v>12000</v>
      </c>
      <c r="M306" s="30">
        <v>12000</v>
      </c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ht="76.5" hidden="1">
      <c r="A307" s="8"/>
      <c r="B307" s="10" t="s">
        <v>514</v>
      </c>
      <c r="C307" s="63" t="s">
        <v>247</v>
      </c>
      <c r="D307" s="63" t="s">
        <v>134</v>
      </c>
      <c r="E307" s="70" t="s">
        <v>436</v>
      </c>
      <c r="F307" s="64" t="s">
        <v>50</v>
      </c>
      <c r="G307" s="64" t="s">
        <v>322</v>
      </c>
      <c r="H307" s="64" t="s">
        <v>222</v>
      </c>
      <c r="I307" s="64"/>
      <c r="J307" s="64"/>
      <c r="K307" s="65">
        <f aca="true" t="shared" si="63" ref="K307:M308">K308</f>
        <v>0</v>
      </c>
      <c r="L307" s="65">
        <f t="shared" si="63"/>
        <v>0</v>
      </c>
      <c r="M307" s="65">
        <f t="shared" si="63"/>
        <v>0</v>
      </c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ht="12.75" hidden="1">
      <c r="A308" s="8"/>
      <c r="B308" s="21" t="s">
        <v>289</v>
      </c>
      <c r="C308" s="70" t="s">
        <v>247</v>
      </c>
      <c r="D308" s="70" t="s">
        <v>134</v>
      </c>
      <c r="E308" s="70" t="s">
        <v>436</v>
      </c>
      <c r="F308" s="29" t="s">
        <v>50</v>
      </c>
      <c r="G308" s="29" t="s">
        <v>322</v>
      </c>
      <c r="H308" s="29" t="s">
        <v>222</v>
      </c>
      <c r="I308" s="29"/>
      <c r="J308" s="29" t="s">
        <v>263</v>
      </c>
      <c r="K308" s="30">
        <f t="shared" si="63"/>
        <v>0</v>
      </c>
      <c r="L308" s="30">
        <f t="shared" si="63"/>
        <v>0</v>
      </c>
      <c r="M308" s="30">
        <f t="shared" si="63"/>
        <v>0</v>
      </c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ht="12.75" hidden="1">
      <c r="A309" s="8"/>
      <c r="B309" s="21" t="s">
        <v>302</v>
      </c>
      <c r="C309" s="70" t="s">
        <v>247</v>
      </c>
      <c r="D309" s="70" t="s">
        <v>134</v>
      </c>
      <c r="E309" s="70" t="s">
        <v>436</v>
      </c>
      <c r="F309" s="29" t="s">
        <v>50</v>
      </c>
      <c r="G309" s="29" t="s">
        <v>322</v>
      </c>
      <c r="H309" s="29" t="s">
        <v>222</v>
      </c>
      <c r="I309" s="29"/>
      <c r="J309" s="29" t="s">
        <v>303</v>
      </c>
      <c r="K309" s="30"/>
      <c r="L309" s="30"/>
      <c r="M309" s="30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ht="25.5">
      <c r="A310" s="8"/>
      <c r="B310" s="10" t="s">
        <v>267</v>
      </c>
      <c r="C310" s="63" t="s">
        <v>247</v>
      </c>
      <c r="D310" s="63" t="s">
        <v>134</v>
      </c>
      <c r="E310" s="63" t="s">
        <v>436</v>
      </c>
      <c r="F310" s="64" t="s">
        <v>50</v>
      </c>
      <c r="G310" s="64" t="s">
        <v>258</v>
      </c>
      <c r="H310" s="64" t="s">
        <v>184</v>
      </c>
      <c r="I310" s="64" t="s">
        <v>515</v>
      </c>
      <c r="J310" s="64"/>
      <c r="K310" s="65">
        <f aca="true" t="shared" si="64" ref="K310:M311">K311</f>
        <v>0</v>
      </c>
      <c r="L310" s="65">
        <f t="shared" si="64"/>
        <v>1344000</v>
      </c>
      <c r="M310" s="65">
        <f t="shared" si="64"/>
        <v>3948000</v>
      </c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ht="12.75">
      <c r="A311" s="8"/>
      <c r="B311" s="21" t="s">
        <v>269</v>
      </c>
      <c r="C311" s="70" t="s">
        <v>247</v>
      </c>
      <c r="D311" s="70" t="s">
        <v>134</v>
      </c>
      <c r="E311" s="70" t="s">
        <v>436</v>
      </c>
      <c r="F311" s="29" t="s">
        <v>50</v>
      </c>
      <c r="G311" s="29" t="s">
        <v>258</v>
      </c>
      <c r="H311" s="29" t="s">
        <v>184</v>
      </c>
      <c r="I311" s="29" t="s">
        <v>515</v>
      </c>
      <c r="J311" s="29" t="s">
        <v>263</v>
      </c>
      <c r="K311" s="30">
        <f t="shared" si="64"/>
        <v>0</v>
      </c>
      <c r="L311" s="30">
        <f t="shared" si="64"/>
        <v>1344000</v>
      </c>
      <c r="M311" s="30">
        <f t="shared" si="64"/>
        <v>3948000</v>
      </c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ht="12.75">
      <c r="A312" s="8"/>
      <c r="B312" s="21" t="s">
        <v>270</v>
      </c>
      <c r="C312" s="70" t="s">
        <v>247</v>
      </c>
      <c r="D312" s="70" t="s">
        <v>134</v>
      </c>
      <c r="E312" s="70" t="s">
        <v>436</v>
      </c>
      <c r="F312" s="29" t="s">
        <v>50</v>
      </c>
      <c r="G312" s="29" t="s">
        <v>258</v>
      </c>
      <c r="H312" s="29" t="s">
        <v>184</v>
      </c>
      <c r="I312" s="29" t="s">
        <v>515</v>
      </c>
      <c r="J312" s="29" t="s">
        <v>265</v>
      </c>
      <c r="K312" s="30"/>
      <c r="L312" s="30">
        <v>1344000</v>
      </c>
      <c r="M312" s="30">
        <v>3948000</v>
      </c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ht="25.5" hidden="1">
      <c r="A313" s="8"/>
      <c r="B313" s="7" t="s">
        <v>516</v>
      </c>
      <c r="C313" s="63" t="s">
        <v>247</v>
      </c>
      <c r="D313" s="63" t="s">
        <v>134</v>
      </c>
      <c r="E313" s="63" t="s">
        <v>436</v>
      </c>
      <c r="F313" s="64" t="s">
        <v>50</v>
      </c>
      <c r="G313" s="64"/>
      <c r="H313" s="64"/>
      <c r="I313" s="64"/>
      <c r="J313" s="64"/>
      <c r="K313" s="65">
        <f aca="true" t="shared" si="65" ref="K313:M314">K314</f>
        <v>0</v>
      </c>
      <c r="L313" s="65">
        <f t="shared" si="65"/>
        <v>0</v>
      </c>
      <c r="M313" s="65">
        <f t="shared" si="65"/>
        <v>0</v>
      </c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ht="12.75" hidden="1">
      <c r="A314" s="8"/>
      <c r="B314" s="13" t="s">
        <v>269</v>
      </c>
      <c r="C314" s="70" t="s">
        <v>247</v>
      </c>
      <c r="D314" s="70" t="s">
        <v>134</v>
      </c>
      <c r="E314" s="70" t="s">
        <v>436</v>
      </c>
      <c r="F314" s="29" t="s">
        <v>50</v>
      </c>
      <c r="G314" s="29"/>
      <c r="H314" s="29"/>
      <c r="I314" s="29"/>
      <c r="J314" s="29" t="s">
        <v>263</v>
      </c>
      <c r="K314" s="30">
        <f t="shared" si="65"/>
        <v>0</v>
      </c>
      <c r="L314" s="30">
        <f t="shared" si="65"/>
        <v>0</v>
      </c>
      <c r="M314" s="30">
        <f t="shared" si="65"/>
        <v>0</v>
      </c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ht="12.75" hidden="1">
      <c r="A315" s="8"/>
      <c r="B315" s="13" t="s">
        <v>135</v>
      </c>
      <c r="C315" s="70" t="s">
        <v>247</v>
      </c>
      <c r="D315" s="70" t="s">
        <v>134</v>
      </c>
      <c r="E315" s="70" t="s">
        <v>436</v>
      </c>
      <c r="F315" s="29" t="s">
        <v>50</v>
      </c>
      <c r="G315" s="29"/>
      <c r="H315" s="29"/>
      <c r="I315" s="29"/>
      <c r="J315" s="29" t="s">
        <v>290</v>
      </c>
      <c r="K315" s="30"/>
      <c r="L315" s="30"/>
      <c r="M315" s="30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ht="51" hidden="1">
      <c r="A316" s="8"/>
      <c r="B316" s="10" t="s">
        <v>517</v>
      </c>
      <c r="C316" s="63" t="s">
        <v>247</v>
      </c>
      <c r="D316" s="63" t="s">
        <v>134</v>
      </c>
      <c r="E316" s="63" t="s">
        <v>436</v>
      </c>
      <c r="F316" s="64" t="s">
        <v>50</v>
      </c>
      <c r="G316" s="64"/>
      <c r="H316" s="64"/>
      <c r="I316" s="64"/>
      <c r="J316" s="64"/>
      <c r="K316" s="65">
        <f aca="true" t="shared" si="66" ref="K316:M317">K317</f>
        <v>0</v>
      </c>
      <c r="L316" s="65">
        <f t="shared" si="66"/>
        <v>0</v>
      </c>
      <c r="M316" s="65">
        <f t="shared" si="66"/>
        <v>0</v>
      </c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ht="12.75" hidden="1">
      <c r="A317" s="8"/>
      <c r="B317" s="21" t="s">
        <v>518</v>
      </c>
      <c r="C317" s="70" t="s">
        <v>247</v>
      </c>
      <c r="D317" s="70" t="s">
        <v>134</v>
      </c>
      <c r="E317" s="70" t="s">
        <v>436</v>
      </c>
      <c r="F317" s="29" t="s">
        <v>50</v>
      </c>
      <c r="G317" s="29"/>
      <c r="H317" s="29"/>
      <c r="I317" s="29"/>
      <c r="J317" s="29" t="s">
        <v>263</v>
      </c>
      <c r="K317" s="30">
        <f t="shared" si="66"/>
        <v>0</v>
      </c>
      <c r="L317" s="30">
        <f t="shared" si="66"/>
        <v>0</v>
      </c>
      <c r="M317" s="30">
        <f t="shared" si="66"/>
        <v>0</v>
      </c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ht="12.75" hidden="1">
      <c r="A318" s="8"/>
      <c r="B318" s="21" t="s">
        <v>135</v>
      </c>
      <c r="C318" s="70" t="s">
        <v>247</v>
      </c>
      <c r="D318" s="70" t="s">
        <v>134</v>
      </c>
      <c r="E318" s="70" t="s">
        <v>436</v>
      </c>
      <c r="F318" s="29" t="s">
        <v>50</v>
      </c>
      <c r="G318" s="29"/>
      <c r="H318" s="29"/>
      <c r="I318" s="29"/>
      <c r="J318" s="29" t="s">
        <v>290</v>
      </c>
      <c r="K318" s="30"/>
      <c r="L318" s="30"/>
      <c r="M318" s="30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ht="38.25" hidden="1">
      <c r="A319" s="8"/>
      <c r="B319" s="10" t="s">
        <v>519</v>
      </c>
      <c r="C319" s="63" t="s">
        <v>247</v>
      </c>
      <c r="D319" s="63" t="s">
        <v>134</v>
      </c>
      <c r="E319" s="63" t="s">
        <v>436</v>
      </c>
      <c r="F319" s="64" t="s">
        <v>50</v>
      </c>
      <c r="G319" s="29"/>
      <c r="H319" s="29"/>
      <c r="I319" s="64"/>
      <c r="J319" s="64"/>
      <c r="K319" s="65">
        <f aca="true" t="shared" si="67" ref="K319:M320">K320</f>
        <v>0</v>
      </c>
      <c r="L319" s="65">
        <f t="shared" si="67"/>
        <v>0</v>
      </c>
      <c r="M319" s="65">
        <f t="shared" si="67"/>
        <v>0</v>
      </c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ht="12.75" hidden="1">
      <c r="A320" s="8"/>
      <c r="B320" s="21" t="s">
        <v>518</v>
      </c>
      <c r="C320" s="70" t="s">
        <v>247</v>
      </c>
      <c r="D320" s="70" t="s">
        <v>134</v>
      </c>
      <c r="E320" s="70" t="s">
        <v>436</v>
      </c>
      <c r="F320" s="29" t="s">
        <v>50</v>
      </c>
      <c r="G320" s="29"/>
      <c r="H320" s="29"/>
      <c r="I320" s="29"/>
      <c r="J320" s="29" t="s">
        <v>263</v>
      </c>
      <c r="K320" s="30">
        <f t="shared" si="67"/>
        <v>0</v>
      </c>
      <c r="L320" s="30">
        <f t="shared" si="67"/>
        <v>0</v>
      </c>
      <c r="M320" s="30">
        <f t="shared" si="67"/>
        <v>0</v>
      </c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ht="12.75" hidden="1">
      <c r="A321" s="8"/>
      <c r="B321" s="21" t="s">
        <v>135</v>
      </c>
      <c r="C321" s="70" t="s">
        <v>247</v>
      </c>
      <c r="D321" s="70" t="s">
        <v>134</v>
      </c>
      <c r="E321" s="70" t="s">
        <v>436</v>
      </c>
      <c r="F321" s="29" t="s">
        <v>50</v>
      </c>
      <c r="G321" s="29"/>
      <c r="H321" s="29"/>
      <c r="I321" s="29"/>
      <c r="J321" s="29" t="s">
        <v>290</v>
      </c>
      <c r="K321" s="30"/>
      <c r="L321" s="30"/>
      <c r="M321" s="30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ht="12.75" hidden="1">
      <c r="A322" s="8"/>
      <c r="B322" s="25" t="s">
        <v>520</v>
      </c>
      <c r="C322" s="63" t="s">
        <v>247</v>
      </c>
      <c r="D322" s="63" t="s">
        <v>134</v>
      </c>
      <c r="E322" s="63" t="s">
        <v>436</v>
      </c>
      <c r="F322" s="64" t="s">
        <v>50</v>
      </c>
      <c r="G322" s="29"/>
      <c r="H322" s="29"/>
      <c r="I322" s="64"/>
      <c r="J322" s="64"/>
      <c r="K322" s="65">
        <f aca="true" t="shared" si="68" ref="K322:M323">K323</f>
        <v>0</v>
      </c>
      <c r="L322" s="65">
        <f t="shared" si="68"/>
        <v>0</v>
      </c>
      <c r="M322" s="65">
        <f t="shared" si="68"/>
        <v>0</v>
      </c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ht="12.75" hidden="1">
      <c r="A323" s="8"/>
      <c r="B323" s="21" t="s">
        <v>518</v>
      </c>
      <c r="C323" s="70" t="s">
        <v>247</v>
      </c>
      <c r="D323" s="70" t="s">
        <v>134</v>
      </c>
      <c r="E323" s="70" t="s">
        <v>436</v>
      </c>
      <c r="F323" s="29" t="s">
        <v>50</v>
      </c>
      <c r="G323" s="29"/>
      <c r="H323" s="29"/>
      <c r="I323" s="29"/>
      <c r="J323" s="29" t="s">
        <v>263</v>
      </c>
      <c r="K323" s="30">
        <f t="shared" si="68"/>
        <v>0</v>
      </c>
      <c r="L323" s="30">
        <f t="shared" si="68"/>
        <v>0</v>
      </c>
      <c r="M323" s="30">
        <f t="shared" si="68"/>
        <v>0</v>
      </c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ht="12.75" hidden="1">
      <c r="A324" s="8"/>
      <c r="B324" s="21" t="s">
        <v>135</v>
      </c>
      <c r="C324" s="70" t="s">
        <v>247</v>
      </c>
      <c r="D324" s="70" t="s">
        <v>134</v>
      </c>
      <c r="E324" s="70" t="s">
        <v>436</v>
      </c>
      <c r="F324" s="29" t="s">
        <v>50</v>
      </c>
      <c r="G324" s="29"/>
      <c r="H324" s="29"/>
      <c r="I324" s="29"/>
      <c r="J324" s="29" t="s">
        <v>290</v>
      </c>
      <c r="K324" s="30">
        <v>0</v>
      </c>
      <c r="L324" s="30">
        <v>0</v>
      </c>
      <c r="M324" s="30">
        <v>0</v>
      </c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ht="12.75" hidden="1">
      <c r="A325" s="8"/>
      <c r="B325" s="94" t="s">
        <v>520</v>
      </c>
      <c r="C325" s="63" t="s">
        <v>247</v>
      </c>
      <c r="D325" s="63" t="s">
        <v>134</v>
      </c>
      <c r="E325" s="63" t="s">
        <v>436</v>
      </c>
      <c r="F325" s="64" t="s">
        <v>50</v>
      </c>
      <c r="G325" s="64"/>
      <c r="H325" s="64"/>
      <c r="I325" s="64"/>
      <c r="J325" s="64"/>
      <c r="K325" s="65">
        <f aca="true" t="shared" si="69" ref="K325:M326">K326</f>
        <v>0</v>
      </c>
      <c r="L325" s="65">
        <f t="shared" si="69"/>
        <v>0</v>
      </c>
      <c r="M325" s="65">
        <f t="shared" si="69"/>
        <v>0</v>
      </c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ht="12.75" hidden="1">
      <c r="A326" s="8"/>
      <c r="B326" s="21" t="s">
        <v>518</v>
      </c>
      <c r="C326" s="70" t="s">
        <v>247</v>
      </c>
      <c r="D326" s="70" t="s">
        <v>134</v>
      </c>
      <c r="E326" s="70" t="s">
        <v>436</v>
      </c>
      <c r="F326" s="29" t="s">
        <v>50</v>
      </c>
      <c r="G326" s="29"/>
      <c r="H326" s="29"/>
      <c r="I326" s="29"/>
      <c r="J326" s="29" t="s">
        <v>263</v>
      </c>
      <c r="K326" s="30">
        <f t="shared" si="69"/>
        <v>0</v>
      </c>
      <c r="L326" s="30">
        <f t="shared" si="69"/>
        <v>0</v>
      </c>
      <c r="M326" s="30">
        <f t="shared" si="69"/>
        <v>0</v>
      </c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ht="12.75" hidden="1">
      <c r="A327" s="8"/>
      <c r="B327" s="21" t="s">
        <v>135</v>
      </c>
      <c r="C327" s="70" t="s">
        <v>247</v>
      </c>
      <c r="D327" s="70" t="s">
        <v>134</v>
      </c>
      <c r="E327" s="70" t="s">
        <v>436</v>
      </c>
      <c r="F327" s="29" t="s">
        <v>50</v>
      </c>
      <c r="G327" s="29"/>
      <c r="H327" s="29"/>
      <c r="I327" s="29"/>
      <c r="J327" s="29" t="s">
        <v>290</v>
      </c>
      <c r="K327" s="30">
        <v>0</v>
      </c>
      <c r="L327" s="30">
        <v>0</v>
      </c>
      <c r="M327" s="30">
        <v>0</v>
      </c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ht="60">
      <c r="A328" s="8"/>
      <c r="B328" s="59" t="s">
        <v>521</v>
      </c>
      <c r="C328" s="63" t="s">
        <v>168</v>
      </c>
      <c r="D328" s="63" t="s">
        <v>134</v>
      </c>
      <c r="E328" s="70" t="s">
        <v>436</v>
      </c>
      <c r="F328" s="64"/>
      <c r="G328" s="64"/>
      <c r="H328" s="64"/>
      <c r="I328" s="64"/>
      <c r="J328" s="64"/>
      <c r="K328" s="65">
        <f>K329</f>
        <v>142900</v>
      </c>
      <c r="L328" s="65">
        <f>L329</f>
        <v>2170800</v>
      </c>
      <c r="M328" s="65">
        <f>M329</f>
        <v>2170800</v>
      </c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ht="38.25">
      <c r="A329" s="8"/>
      <c r="B329" s="10" t="s">
        <v>229</v>
      </c>
      <c r="C329" s="63" t="s">
        <v>168</v>
      </c>
      <c r="D329" s="63" t="s">
        <v>134</v>
      </c>
      <c r="E329" s="70" t="s">
        <v>436</v>
      </c>
      <c r="F329" s="64" t="s">
        <v>6</v>
      </c>
      <c r="G329" s="64"/>
      <c r="H329" s="64"/>
      <c r="I329" s="64"/>
      <c r="J329" s="64"/>
      <c r="K329" s="65">
        <f>K341+K346+K330+K349+K338+K352</f>
        <v>142900</v>
      </c>
      <c r="L329" s="65">
        <f>L341+L346+L330+L349+L338+L352</f>
        <v>2170800</v>
      </c>
      <c r="M329" s="65">
        <f>M341+M346+M330+M349+M338+M352</f>
        <v>2170800</v>
      </c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ht="25.5">
      <c r="A330" s="8"/>
      <c r="B330" s="10" t="s">
        <v>201</v>
      </c>
      <c r="C330" s="63" t="s">
        <v>168</v>
      </c>
      <c r="D330" s="63" t="s">
        <v>134</v>
      </c>
      <c r="E330" s="70" t="s">
        <v>436</v>
      </c>
      <c r="F330" s="64" t="s">
        <v>6</v>
      </c>
      <c r="G330" s="64" t="s">
        <v>150</v>
      </c>
      <c r="H330" s="64" t="s">
        <v>231</v>
      </c>
      <c r="I330" s="64" t="s">
        <v>450</v>
      </c>
      <c r="J330" s="64"/>
      <c r="K330" s="65">
        <f>K331+K333+K335</f>
        <v>142900</v>
      </c>
      <c r="L330" s="65">
        <f>L331+L333+L335</f>
        <v>2068000</v>
      </c>
      <c r="M330" s="65">
        <f>M331+M333+M335</f>
        <v>2068000</v>
      </c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ht="63.75">
      <c r="A331" s="8"/>
      <c r="B331" s="69" t="s">
        <v>155</v>
      </c>
      <c r="C331" s="70" t="s">
        <v>168</v>
      </c>
      <c r="D331" s="70" t="s">
        <v>134</v>
      </c>
      <c r="E331" s="70" t="s">
        <v>436</v>
      </c>
      <c r="F331" s="29" t="s">
        <v>6</v>
      </c>
      <c r="G331" s="29" t="s">
        <v>150</v>
      </c>
      <c r="H331" s="29" t="s">
        <v>231</v>
      </c>
      <c r="I331" s="29" t="s">
        <v>450</v>
      </c>
      <c r="J331" s="29" t="s">
        <v>132</v>
      </c>
      <c r="K331" s="30">
        <f>K332</f>
        <v>0</v>
      </c>
      <c r="L331" s="30">
        <f>L332</f>
        <v>1979260</v>
      </c>
      <c r="M331" s="30">
        <f>M332</f>
        <v>1979260</v>
      </c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ht="25.5">
      <c r="A332" s="8"/>
      <c r="B332" s="72" t="s">
        <v>156</v>
      </c>
      <c r="C332" s="70" t="s">
        <v>168</v>
      </c>
      <c r="D332" s="70" t="s">
        <v>134</v>
      </c>
      <c r="E332" s="70" t="s">
        <v>436</v>
      </c>
      <c r="F332" s="29" t="s">
        <v>6</v>
      </c>
      <c r="G332" s="29" t="s">
        <v>150</v>
      </c>
      <c r="H332" s="29" t="s">
        <v>231</v>
      </c>
      <c r="I332" s="29" t="s">
        <v>450</v>
      </c>
      <c r="J332" s="29" t="s">
        <v>157</v>
      </c>
      <c r="K332" s="30"/>
      <c r="L332" s="30">
        <v>1979260</v>
      </c>
      <c r="M332" s="30">
        <v>1979260</v>
      </c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ht="25.5">
      <c r="A333" s="8"/>
      <c r="B333" s="72" t="s">
        <v>158</v>
      </c>
      <c r="C333" s="70" t="s">
        <v>168</v>
      </c>
      <c r="D333" s="70" t="s">
        <v>134</v>
      </c>
      <c r="E333" s="70" t="s">
        <v>436</v>
      </c>
      <c r="F333" s="29" t="s">
        <v>6</v>
      </c>
      <c r="G333" s="29" t="s">
        <v>150</v>
      </c>
      <c r="H333" s="29" t="s">
        <v>231</v>
      </c>
      <c r="I333" s="29" t="s">
        <v>450</v>
      </c>
      <c r="J333" s="29" t="s">
        <v>159</v>
      </c>
      <c r="K333" s="30">
        <f>K334</f>
        <v>142900</v>
      </c>
      <c r="L333" s="30">
        <f>L334</f>
        <v>84240</v>
      </c>
      <c r="M333" s="30">
        <f>M334</f>
        <v>84240</v>
      </c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ht="25.5">
      <c r="A334" s="8"/>
      <c r="B334" s="72" t="s">
        <v>160</v>
      </c>
      <c r="C334" s="70" t="s">
        <v>168</v>
      </c>
      <c r="D334" s="70" t="s">
        <v>134</v>
      </c>
      <c r="E334" s="70" t="s">
        <v>436</v>
      </c>
      <c r="F334" s="29" t="s">
        <v>6</v>
      </c>
      <c r="G334" s="29" t="s">
        <v>150</v>
      </c>
      <c r="H334" s="29" t="s">
        <v>231</v>
      </c>
      <c r="I334" s="29" t="s">
        <v>450</v>
      </c>
      <c r="J334" s="29" t="s">
        <v>161</v>
      </c>
      <c r="K334" s="30">
        <v>142900</v>
      </c>
      <c r="L334" s="30">
        <f>15000+69240</f>
        <v>84240</v>
      </c>
      <c r="M334" s="30">
        <f>15000+69240</f>
        <v>84240</v>
      </c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ht="12.75">
      <c r="A335" s="8"/>
      <c r="B335" s="80" t="s">
        <v>207</v>
      </c>
      <c r="C335" s="70" t="s">
        <v>168</v>
      </c>
      <c r="D335" s="70" t="s">
        <v>134</v>
      </c>
      <c r="E335" s="70" t="s">
        <v>436</v>
      </c>
      <c r="F335" s="29" t="s">
        <v>6</v>
      </c>
      <c r="G335" s="29"/>
      <c r="H335" s="29"/>
      <c r="I335" s="29" t="s">
        <v>451</v>
      </c>
      <c r="J335" s="29"/>
      <c r="K335" s="30">
        <f aca="true" t="shared" si="70" ref="K335:M336">K336</f>
        <v>0</v>
      </c>
      <c r="L335" s="30">
        <f t="shared" si="70"/>
        <v>4500</v>
      </c>
      <c r="M335" s="30">
        <f t="shared" si="70"/>
        <v>4500</v>
      </c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ht="12.75">
      <c r="A336" s="8"/>
      <c r="B336" s="21" t="s">
        <v>179</v>
      </c>
      <c r="C336" s="70" t="s">
        <v>168</v>
      </c>
      <c r="D336" s="70" t="s">
        <v>134</v>
      </c>
      <c r="E336" s="70" t="s">
        <v>436</v>
      </c>
      <c r="F336" s="29" t="s">
        <v>6</v>
      </c>
      <c r="G336" s="29" t="s">
        <v>150</v>
      </c>
      <c r="H336" s="29" t="s">
        <v>231</v>
      </c>
      <c r="I336" s="29" t="s">
        <v>451</v>
      </c>
      <c r="J336" s="29" t="s">
        <v>163</v>
      </c>
      <c r="K336" s="30">
        <f t="shared" si="70"/>
        <v>0</v>
      </c>
      <c r="L336" s="30">
        <f t="shared" si="70"/>
        <v>4500</v>
      </c>
      <c r="M336" s="30">
        <f t="shared" si="70"/>
        <v>4500</v>
      </c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ht="12.75">
      <c r="A337" s="8"/>
      <c r="B337" s="21" t="s">
        <v>164</v>
      </c>
      <c r="C337" s="70" t="s">
        <v>168</v>
      </c>
      <c r="D337" s="70" t="s">
        <v>134</v>
      </c>
      <c r="E337" s="70" t="s">
        <v>436</v>
      </c>
      <c r="F337" s="29" t="s">
        <v>6</v>
      </c>
      <c r="G337" s="29" t="s">
        <v>150</v>
      </c>
      <c r="H337" s="29" t="s">
        <v>231</v>
      </c>
      <c r="I337" s="29" t="s">
        <v>451</v>
      </c>
      <c r="J337" s="29" t="s">
        <v>165</v>
      </c>
      <c r="K337" s="30"/>
      <c r="L337" s="30">
        <v>4500</v>
      </c>
      <c r="M337" s="30">
        <v>4500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ht="25.5">
      <c r="A338" s="8"/>
      <c r="B338" s="10" t="s">
        <v>234</v>
      </c>
      <c r="C338" s="63" t="s">
        <v>168</v>
      </c>
      <c r="D338" s="63" t="s">
        <v>134</v>
      </c>
      <c r="E338" s="63" t="s">
        <v>436</v>
      </c>
      <c r="F338" s="64" t="s">
        <v>6</v>
      </c>
      <c r="G338" s="29"/>
      <c r="H338" s="29"/>
      <c r="I338" s="64" t="s">
        <v>452</v>
      </c>
      <c r="J338" s="64"/>
      <c r="K338" s="65">
        <f aca="true" t="shared" si="71" ref="K338:M339">K339</f>
        <v>0</v>
      </c>
      <c r="L338" s="65">
        <f t="shared" si="71"/>
        <v>35000</v>
      </c>
      <c r="M338" s="65">
        <f t="shared" si="71"/>
        <v>35000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ht="25.5">
      <c r="A339" s="8"/>
      <c r="B339" s="72" t="s">
        <v>158</v>
      </c>
      <c r="C339" s="70" t="s">
        <v>168</v>
      </c>
      <c r="D339" s="70" t="s">
        <v>134</v>
      </c>
      <c r="E339" s="70" t="s">
        <v>436</v>
      </c>
      <c r="F339" s="29" t="s">
        <v>6</v>
      </c>
      <c r="G339" s="29"/>
      <c r="H339" s="29"/>
      <c r="I339" s="29" t="s">
        <v>452</v>
      </c>
      <c r="J339" s="29" t="s">
        <v>159</v>
      </c>
      <c r="K339" s="30">
        <f t="shared" si="71"/>
        <v>0</v>
      </c>
      <c r="L339" s="30">
        <f t="shared" si="71"/>
        <v>35000</v>
      </c>
      <c r="M339" s="30">
        <f t="shared" si="71"/>
        <v>35000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ht="25.5">
      <c r="A340" s="8"/>
      <c r="B340" s="72" t="s">
        <v>160</v>
      </c>
      <c r="C340" s="70" t="s">
        <v>168</v>
      </c>
      <c r="D340" s="70" t="s">
        <v>134</v>
      </c>
      <c r="E340" s="70" t="s">
        <v>436</v>
      </c>
      <c r="F340" s="29" t="s">
        <v>6</v>
      </c>
      <c r="G340" s="29"/>
      <c r="H340" s="29"/>
      <c r="I340" s="29" t="s">
        <v>452</v>
      </c>
      <c r="J340" s="29" t="s">
        <v>161</v>
      </c>
      <c r="K340" s="30"/>
      <c r="L340" s="30">
        <v>35000</v>
      </c>
      <c r="M340" s="30">
        <v>35000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ht="25.5">
      <c r="A341" s="8"/>
      <c r="B341" s="28" t="s">
        <v>236</v>
      </c>
      <c r="C341" s="63" t="s">
        <v>168</v>
      </c>
      <c r="D341" s="63" t="s">
        <v>134</v>
      </c>
      <c r="E341" s="63" t="s">
        <v>436</v>
      </c>
      <c r="F341" s="64" t="s">
        <v>6</v>
      </c>
      <c r="G341" s="64"/>
      <c r="H341" s="64"/>
      <c r="I341" s="64" t="s">
        <v>522</v>
      </c>
      <c r="J341" s="64"/>
      <c r="K341" s="65">
        <f aca="true" t="shared" si="72" ref="K341:M342">K342</f>
        <v>0</v>
      </c>
      <c r="L341" s="65">
        <f t="shared" si="72"/>
        <v>30000</v>
      </c>
      <c r="M341" s="65">
        <f t="shared" si="72"/>
        <v>30000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ht="25.5">
      <c r="A342" s="8"/>
      <c r="B342" s="72" t="s">
        <v>158</v>
      </c>
      <c r="C342" s="70" t="s">
        <v>168</v>
      </c>
      <c r="D342" s="70" t="s">
        <v>134</v>
      </c>
      <c r="E342" s="70" t="s">
        <v>436</v>
      </c>
      <c r="F342" s="29" t="s">
        <v>6</v>
      </c>
      <c r="G342" s="29"/>
      <c r="H342" s="29"/>
      <c r="I342" s="29" t="s">
        <v>522</v>
      </c>
      <c r="J342" s="29" t="s">
        <v>159</v>
      </c>
      <c r="K342" s="30">
        <f t="shared" si="72"/>
        <v>0</v>
      </c>
      <c r="L342" s="30">
        <f t="shared" si="72"/>
        <v>30000</v>
      </c>
      <c r="M342" s="30">
        <f t="shared" si="72"/>
        <v>30000</v>
      </c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ht="25.5">
      <c r="A343" s="8"/>
      <c r="B343" s="72" t="s">
        <v>160</v>
      </c>
      <c r="C343" s="70" t="s">
        <v>168</v>
      </c>
      <c r="D343" s="70" t="s">
        <v>134</v>
      </c>
      <c r="E343" s="70" t="s">
        <v>436</v>
      </c>
      <c r="F343" s="29" t="s">
        <v>6</v>
      </c>
      <c r="G343" s="29"/>
      <c r="H343" s="29"/>
      <c r="I343" s="29" t="s">
        <v>522</v>
      </c>
      <c r="J343" s="29" t="s">
        <v>161</v>
      </c>
      <c r="K343" s="30"/>
      <c r="L343" s="30">
        <v>30000</v>
      </c>
      <c r="M343" s="30">
        <v>30000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ht="12.75" hidden="1">
      <c r="A344" s="8"/>
      <c r="B344" s="21" t="s">
        <v>179</v>
      </c>
      <c r="C344" s="70" t="s">
        <v>168</v>
      </c>
      <c r="D344" s="70" t="s">
        <v>134</v>
      </c>
      <c r="E344" s="70" t="s">
        <v>436</v>
      </c>
      <c r="F344" s="29" t="s">
        <v>6</v>
      </c>
      <c r="G344" s="29"/>
      <c r="H344" s="29"/>
      <c r="I344" s="29" t="s">
        <v>523</v>
      </c>
      <c r="J344" s="29" t="s">
        <v>163</v>
      </c>
      <c r="K344" s="30"/>
      <c r="L344" s="30"/>
      <c r="M344" s="30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ht="12.75" hidden="1">
      <c r="A345" s="8"/>
      <c r="B345" s="21" t="s">
        <v>164</v>
      </c>
      <c r="C345" s="70" t="s">
        <v>168</v>
      </c>
      <c r="D345" s="70" t="s">
        <v>134</v>
      </c>
      <c r="E345" s="70" t="s">
        <v>436</v>
      </c>
      <c r="F345" s="29" t="s">
        <v>6</v>
      </c>
      <c r="G345" s="29"/>
      <c r="H345" s="29"/>
      <c r="I345" s="29" t="s">
        <v>523</v>
      </c>
      <c r="J345" s="29" t="s">
        <v>165</v>
      </c>
      <c r="K345" s="30"/>
      <c r="L345" s="30"/>
      <c r="M345" s="3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ht="38.25" hidden="1">
      <c r="A346" s="8"/>
      <c r="B346" s="28" t="s">
        <v>524</v>
      </c>
      <c r="C346" s="63" t="s">
        <v>168</v>
      </c>
      <c r="D346" s="63" t="s">
        <v>134</v>
      </c>
      <c r="E346" s="63" t="s">
        <v>436</v>
      </c>
      <c r="F346" s="64" t="s">
        <v>6</v>
      </c>
      <c r="G346" s="64"/>
      <c r="H346" s="64"/>
      <c r="I346" s="64"/>
      <c r="J346" s="64"/>
      <c r="K346" s="65">
        <f aca="true" t="shared" si="73" ref="K346:M347">K347</f>
        <v>0</v>
      </c>
      <c r="L346" s="65">
        <f t="shared" si="73"/>
        <v>0</v>
      </c>
      <c r="M346" s="65">
        <f t="shared" si="73"/>
        <v>0</v>
      </c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ht="25.5" hidden="1">
      <c r="A347" s="8"/>
      <c r="B347" s="72" t="s">
        <v>158</v>
      </c>
      <c r="C347" s="70" t="s">
        <v>168</v>
      </c>
      <c r="D347" s="70" t="s">
        <v>134</v>
      </c>
      <c r="E347" s="70" t="s">
        <v>436</v>
      </c>
      <c r="F347" s="29" t="s">
        <v>6</v>
      </c>
      <c r="G347" s="29"/>
      <c r="H347" s="29"/>
      <c r="I347" s="29"/>
      <c r="J347" s="29" t="s">
        <v>159</v>
      </c>
      <c r="K347" s="30">
        <f t="shared" si="73"/>
        <v>0</v>
      </c>
      <c r="L347" s="30">
        <f t="shared" si="73"/>
        <v>0</v>
      </c>
      <c r="M347" s="30">
        <f t="shared" si="73"/>
        <v>0</v>
      </c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ht="25.5" hidden="1">
      <c r="A348" s="8"/>
      <c r="B348" s="72" t="s">
        <v>160</v>
      </c>
      <c r="C348" s="70" t="s">
        <v>168</v>
      </c>
      <c r="D348" s="70" t="s">
        <v>134</v>
      </c>
      <c r="E348" s="70" t="s">
        <v>436</v>
      </c>
      <c r="F348" s="29" t="s">
        <v>6</v>
      </c>
      <c r="G348" s="29"/>
      <c r="H348" s="29"/>
      <c r="I348" s="29"/>
      <c r="J348" s="29" t="s">
        <v>161</v>
      </c>
      <c r="K348" s="30">
        <v>0</v>
      </c>
      <c r="L348" s="30">
        <v>0</v>
      </c>
      <c r="M348" s="30">
        <v>0</v>
      </c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ht="12.75">
      <c r="A349" s="8"/>
      <c r="B349" s="28" t="s">
        <v>243</v>
      </c>
      <c r="C349" s="63" t="s">
        <v>168</v>
      </c>
      <c r="D349" s="63" t="s">
        <v>134</v>
      </c>
      <c r="E349" s="63" t="s">
        <v>436</v>
      </c>
      <c r="F349" s="64" t="s">
        <v>6</v>
      </c>
      <c r="G349" s="64"/>
      <c r="H349" s="64"/>
      <c r="I349" s="64" t="s">
        <v>525</v>
      </c>
      <c r="J349" s="64"/>
      <c r="K349" s="65">
        <f aca="true" t="shared" si="74" ref="K349:M350">K350</f>
        <v>0</v>
      </c>
      <c r="L349" s="65">
        <f t="shared" si="74"/>
        <v>30000</v>
      </c>
      <c r="M349" s="65">
        <f t="shared" si="74"/>
        <v>30000</v>
      </c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ht="25.5">
      <c r="A350" s="8"/>
      <c r="B350" s="72" t="s">
        <v>158</v>
      </c>
      <c r="C350" s="70" t="s">
        <v>168</v>
      </c>
      <c r="D350" s="70" t="s">
        <v>134</v>
      </c>
      <c r="E350" s="70" t="s">
        <v>436</v>
      </c>
      <c r="F350" s="29" t="s">
        <v>6</v>
      </c>
      <c r="G350" s="29"/>
      <c r="H350" s="29"/>
      <c r="I350" s="29" t="s">
        <v>525</v>
      </c>
      <c r="J350" s="29" t="s">
        <v>159</v>
      </c>
      <c r="K350" s="30">
        <f t="shared" si="74"/>
        <v>0</v>
      </c>
      <c r="L350" s="30">
        <f t="shared" si="74"/>
        <v>30000</v>
      </c>
      <c r="M350" s="30">
        <f t="shared" si="74"/>
        <v>30000</v>
      </c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ht="25.5">
      <c r="A351" s="8"/>
      <c r="B351" s="72" t="s">
        <v>160</v>
      </c>
      <c r="C351" s="70" t="s">
        <v>168</v>
      </c>
      <c r="D351" s="70" t="s">
        <v>134</v>
      </c>
      <c r="E351" s="70" t="s">
        <v>436</v>
      </c>
      <c r="F351" s="29" t="s">
        <v>6</v>
      </c>
      <c r="G351" s="29"/>
      <c r="H351" s="29"/>
      <c r="I351" s="29" t="s">
        <v>525</v>
      </c>
      <c r="J351" s="29" t="s">
        <v>161</v>
      </c>
      <c r="K351" s="30"/>
      <c r="L351" s="30">
        <v>30000</v>
      </c>
      <c r="M351" s="30">
        <v>30000</v>
      </c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ht="38.25">
      <c r="A352" s="8"/>
      <c r="B352" s="31" t="s">
        <v>238</v>
      </c>
      <c r="C352" s="63" t="s">
        <v>168</v>
      </c>
      <c r="D352" s="63" t="s">
        <v>134</v>
      </c>
      <c r="E352" s="63" t="s">
        <v>436</v>
      </c>
      <c r="F352" s="64" t="s">
        <v>6</v>
      </c>
      <c r="G352" s="64"/>
      <c r="H352" s="64"/>
      <c r="I352" s="64" t="s">
        <v>526</v>
      </c>
      <c r="J352" s="64"/>
      <c r="K352" s="65">
        <f aca="true" t="shared" si="75" ref="K352:M353">K353</f>
        <v>0</v>
      </c>
      <c r="L352" s="65">
        <f t="shared" si="75"/>
        <v>7800</v>
      </c>
      <c r="M352" s="65">
        <f t="shared" si="75"/>
        <v>7800</v>
      </c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ht="25.5">
      <c r="A353" s="8"/>
      <c r="B353" s="72" t="s">
        <v>158</v>
      </c>
      <c r="C353" s="70" t="s">
        <v>168</v>
      </c>
      <c r="D353" s="70" t="s">
        <v>134</v>
      </c>
      <c r="E353" s="70" t="s">
        <v>436</v>
      </c>
      <c r="F353" s="29" t="s">
        <v>6</v>
      </c>
      <c r="G353" s="29"/>
      <c r="H353" s="29"/>
      <c r="I353" s="29" t="s">
        <v>526</v>
      </c>
      <c r="J353" s="29" t="s">
        <v>159</v>
      </c>
      <c r="K353" s="30">
        <f t="shared" si="75"/>
        <v>0</v>
      </c>
      <c r="L353" s="30">
        <f t="shared" si="75"/>
        <v>7800</v>
      </c>
      <c r="M353" s="30">
        <f t="shared" si="75"/>
        <v>7800</v>
      </c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ht="25.5">
      <c r="A354" s="8"/>
      <c r="B354" s="72" t="s">
        <v>160</v>
      </c>
      <c r="C354" s="70" t="s">
        <v>168</v>
      </c>
      <c r="D354" s="70" t="s">
        <v>134</v>
      </c>
      <c r="E354" s="70" t="s">
        <v>436</v>
      </c>
      <c r="F354" s="29" t="s">
        <v>6</v>
      </c>
      <c r="G354" s="29"/>
      <c r="H354" s="29"/>
      <c r="I354" s="29" t="s">
        <v>526</v>
      </c>
      <c r="J354" s="29" t="s">
        <v>161</v>
      </c>
      <c r="K354" s="30"/>
      <c r="L354" s="30">
        <v>7800</v>
      </c>
      <c r="M354" s="30">
        <v>7800</v>
      </c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ht="15">
      <c r="A355" s="8"/>
      <c r="B355" s="126" t="s">
        <v>527</v>
      </c>
      <c r="C355" s="105" t="s">
        <v>528</v>
      </c>
      <c r="D355" s="63" t="s">
        <v>134</v>
      </c>
      <c r="E355" s="63" t="s">
        <v>436</v>
      </c>
      <c r="F355" s="116"/>
      <c r="G355" s="116"/>
      <c r="H355" s="116"/>
      <c r="I355" s="116"/>
      <c r="J355" s="116"/>
      <c r="K355" s="117">
        <f>K356+K364+K370+K381</f>
        <v>397274</v>
      </c>
      <c r="L355" s="117">
        <f>L356+L364+L370+L381</f>
        <v>2509936</v>
      </c>
      <c r="M355" s="117">
        <f>M356+M364+M370+M381</f>
        <v>2509936</v>
      </c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ht="25.5">
      <c r="A356" s="8"/>
      <c r="B356" s="10" t="s">
        <v>147</v>
      </c>
      <c r="C356" s="90" t="s">
        <v>528</v>
      </c>
      <c r="D356" s="63" t="s">
        <v>134</v>
      </c>
      <c r="E356" s="63" t="s">
        <v>436</v>
      </c>
      <c r="F356" s="64" t="s">
        <v>148</v>
      </c>
      <c r="G356" s="64"/>
      <c r="H356" s="64"/>
      <c r="I356" s="64"/>
      <c r="J356" s="64"/>
      <c r="K356" s="65">
        <f>K357</f>
        <v>313274</v>
      </c>
      <c r="L356" s="65">
        <f>L357</f>
        <v>1085296</v>
      </c>
      <c r="M356" s="65">
        <f>M357</f>
        <v>1085296</v>
      </c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ht="25.5">
      <c r="A357" s="8"/>
      <c r="B357" s="7" t="s">
        <v>153</v>
      </c>
      <c r="C357" s="90" t="s">
        <v>528</v>
      </c>
      <c r="D357" s="63" t="s">
        <v>134</v>
      </c>
      <c r="E357" s="63" t="s">
        <v>436</v>
      </c>
      <c r="F357" s="64" t="s">
        <v>148</v>
      </c>
      <c r="G357" s="64"/>
      <c r="H357" s="64"/>
      <c r="I357" s="64" t="s">
        <v>450</v>
      </c>
      <c r="J357" s="64"/>
      <c r="K357" s="65">
        <f>K358+K360+K362</f>
        <v>313274</v>
      </c>
      <c r="L357" s="65">
        <f>L358+L360+L362</f>
        <v>1085296</v>
      </c>
      <c r="M357" s="65">
        <f>M358+M360+M362</f>
        <v>1085296</v>
      </c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ht="63.75">
      <c r="A358" s="8"/>
      <c r="B358" s="16" t="s">
        <v>155</v>
      </c>
      <c r="C358" s="91" t="s">
        <v>528</v>
      </c>
      <c r="D358" s="70" t="s">
        <v>134</v>
      </c>
      <c r="E358" s="70" t="s">
        <v>436</v>
      </c>
      <c r="F358" s="29" t="s">
        <v>148</v>
      </c>
      <c r="G358" s="29"/>
      <c r="H358" s="29"/>
      <c r="I358" s="29" t="s">
        <v>450</v>
      </c>
      <c r="J358" s="29" t="s">
        <v>132</v>
      </c>
      <c r="K358" s="30">
        <f>K359</f>
        <v>278274</v>
      </c>
      <c r="L358" s="30">
        <f>L359</f>
        <v>998704</v>
      </c>
      <c r="M358" s="30">
        <f>M359</f>
        <v>998704</v>
      </c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ht="25.5">
      <c r="A359" s="8"/>
      <c r="B359" s="17" t="s">
        <v>156</v>
      </c>
      <c r="C359" s="91" t="s">
        <v>528</v>
      </c>
      <c r="D359" s="70" t="s">
        <v>134</v>
      </c>
      <c r="E359" s="70" t="s">
        <v>436</v>
      </c>
      <c r="F359" s="29" t="s">
        <v>148</v>
      </c>
      <c r="G359" s="29"/>
      <c r="H359" s="29"/>
      <c r="I359" s="29" t="s">
        <v>450</v>
      </c>
      <c r="J359" s="29" t="s">
        <v>157</v>
      </c>
      <c r="K359" s="30">
        <f>214656+63618</f>
        <v>278274</v>
      </c>
      <c r="L359" s="30">
        <v>998704</v>
      </c>
      <c r="M359" s="30">
        <v>998704</v>
      </c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ht="25.5">
      <c r="A360" s="8"/>
      <c r="B360" s="17" t="s">
        <v>158</v>
      </c>
      <c r="C360" s="91" t="s">
        <v>528</v>
      </c>
      <c r="D360" s="70" t="s">
        <v>134</v>
      </c>
      <c r="E360" s="70" t="s">
        <v>436</v>
      </c>
      <c r="F360" s="29" t="s">
        <v>148</v>
      </c>
      <c r="G360" s="29"/>
      <c r="H360" s="29"/>
      <c r="I360" s="29" t="s">
        <v>450</v>
      </c>
      <c r="J360" s="29" t="s">
        <v>159</v>
      </c>
      <c r="K360" s="30">
        <f>K361</f>
        <v>35000</v>
      </c>
      <c r="L360" s="30">
        <f>L361</f>
        <v>86592</v>
      </c>
      <c r="M360" s="30">
        <f>M361</f>
        <v>86592</v>
      </c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ht="25.5">
      <c r="A361" s="8"/>
      <c r="B361" s="17" t="s">
        <v>160</v>
      </c>
      <c r="C361" s="91" t="s">
        <v>528</v>
      </c>
      <c r="D361" s="70" t="s">
        <v>134</v>
      </c>
      <c r="E361" s="70" t="s">
        <v>436</v>
      </c>
      <c r="F361" s="29" t="s">
        <v>148</v>
      </c>
      <c r="G361" s="29"/>
      <c r="H361" s="29"/>
      <c r="I361" s="29" t="s">
        <v>450</v>
      </c>
      <c r="J361" s="29" t="s">
        <v>161</v>
      </c>
      <c r="K361" s="30">
        <f>13800+21200</f>
        <v>35000</v>
      </c>
      <c r="L361" s="30">
        <f>1296+85296</f>
        <v>86592</v>
      </c>
      <c r="M361" s="30">
        <f>1296+85296</f>
        <v>86592</v>
      </c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ht="12.75" hidden="1">
      <c r="A362" s="8"/>
      <c r="B362" s="18" t="s">
        <v>162</v>
      </c>
      <c r="C362" s="91" t="s">
        <v>528</v>
      </c>
      <c r="D362" s="70" t="s">
        <v>134</v>
      </c>
      <c r="E362" s="70" t="s">
        <v>436</v>
      </c>
      <c r="F362" s="29" t="s">
        <v>148</v>
      </c>
      <c r="G362" s="29"/>
      <c r="H362" s="29"/>
      <c r="I362" s="29" t="s">
        <v>450</v>
      </c>
      <c r="J362" s="29" t="s">
        <v>163</v>
      </c>
      <c r="K362" s="30">
        <f>K363</f>
        <v>0</v>
      </c>
      <c r="L362" s="30">
        <f>L363</f>
        <v>0</v>
      </c>
      <c r="M362" s="30">
        <f>M363</f>
        <v>0</v>
      </c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ht="12.75" hidden="1">
      <c r="A363" s="8"/>
      <c r="B363" s="18" t="s">
        <v>164</v>
      </c>
      <c r="C363" s="91" t="s">
        <v>528</v>
      </c>
      <c r="D363" s="70" t="s">
        <v>134</v>
      </c>
      <c r="E363" s="70" t="s">
        <v>436</v>
      </c>
      <c r="F363" s="29" t="s">
        <v>148</v>
      </c>
      <c r="G363" s="64"/>
      <c r="H363" s="64"/>
      <c r="I363" s="29" t="s">
        <v>450</v>
      </c>
      <c r="J363" s="29" t="s">
        <v>165</v>
      </c>
      <c r="K363" s="30"/>
      <c r="L363" s="30"/>
      <c r="M363" s="30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ht="25.5">
      <c r="A364" s="8"/>
      <c r="B364" s="28" t="s">
        <v>245</v>
      </c>
      <c r="C364" s="90" t="s">
        <v>528</v>
      </c>
      <c r="D364" s="63" t="s">
        <v>134</v>
      </c>
      <c r="E364" s="63" t="s">
        <v>436</v>
      </c>
      <c r="F364" s="64" t="s">
        <v>50</v>
      </c>
      <c r="G364" s="29"/>
      <c r="H364" s="29"/>
      <c r="I364" s="29"/>
      <c r="J364" s="29"/>
      <c r="K364" s="119">
        <f>K365</f>
        <v>0</v>
      </c>
      <c r="L364" s="119">
        <f>L365</f>
        <v>250000</v>
      </c>
      <c r="M364" s="119">
        <f>M365</f>
        <v>250000</v>
      </c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ht="12.75">
      <c r="A365" s="8"/>
      <c r="B365" s="10" t="s">
        <v>529</v>
      </c>
      <c r="C365" s="90" t="s">
        <v>528</v>
      </c>
      <c r="D365" s="63" t="s">
        <v>134</v>
      </c>
      <c r="E365" s="63" t="s">
        <v>436</v>
      </c>
      <c r="F365" s="64" t="s">
        <v>50</v>
      </c>
      <c r="G365" s="64" t="s">
        <v>150</v>
      </c>
      <c r="H365" s="64" t="s">
        <v>251</v>
      </c>
      <c r="I365" s="64" t="s">
        <v>530</v>
      </c>
      <c r="J365" s="64"/>
      <c r="K365" s="65">
        <f>K368+K366</f>
        <v>0</v>
      </c>
      <c r="L365" s="65">
        <f>L368+L366</f>
        <v>250000</v>
      </c>
      <c r="M365" s="65">
        <f>M368+M366</f>
        <v>250000</v>
      </c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ht="12.75" hidden="1">
      <c r="A366" s="8"/>
      <c r="B366" s="21" t="s">
        <v>518</v>
      </c>
      <c r="C366" s="91" t="s">
        <v>528</v>
      </c>
      <c r="D366" s="70" t="s">
        <v>134</v>
      </c>
      <c r="E366" s="70" t="s">
        <v>436</v>
      </c>
      <c r="F366" s="29" t="s">
        <v>50</v>
      </c>
      <c r="G366" s="29" t="s">
        <v>150</v>
      </c>
      <c r="H366" s="29" t="s">
        <v>251</v>
      </c>
      <c r="I366" s="29"/>
      <c r="J366" s="29" t="s">
        <v>263</v>
      </c>
      <c r="K366" s="30">
        <f>K367</f>
        <v>0</v>
      </c>
      <c r="L366" s="30">
        <f>L367</f>
        <v>0</v>
      </c>
      <c r="M366" s="30">
        <f>M367</f>
        <v>0</v>
      </c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ht="12.75" hidden="1">
      <c r="A367" s="8"/>
      <c r="B367" s="21" t="s">
        <v>135</v>
      </c>
      <c r="C367" s="91" t="s">
        <v>528</v>
      </c>
      <c r="D367" s="70" t="s">
        <v>134</v>
      </c>
      <c r="E367" s="70" t="s">
        <v>436</v>
      </c>
      <c r="F367" s="29" t="s">
        <v>50</v>
      </c>
      <c r="G367" s="29" t="s">
        <v>150</v>
      </c>
      <c r="H367" s="29" t="s">
        <v>251</v>
      </c>
      <c r="I367" s="29"/>
      <c r="J367" s="29" t="s">
        <v>290</v>
      </c>
      <c r="K367" s="30"/>
      <c r="L367" s="30"/>
      <c r="M367" s="30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ht="12.75">
      <c r="A368" s="8"/>
      <c r="B368" s="21" t="s">
        <v>254</v>
      </c>
      <c r="C368" s="91" t="s">
        <v>528</v>
      </c>
      <c r="D368" s="70" t="s">
        <v>134</v>
      </c>
      <c r="E368" s="70" t="s">
        <v>436</v>
      </c>
      <c r="F368" s="29" t="s">
        <v>50</v>
      </c>
      <c r="G368" s="29" t="s">
        <v>150</v>
      </c>
      <c r="H368" s="29" t="s">
        <v>251</v>
      </c>
      <c r="I368" s="29" t="s">
        <v>530</v>
      </c>
      <c r="J368" s="29" t="s">
        <v>163</v>
      </c>
      <c r="K368" s="30">
        <f>K369</f>
        <v>0</v>
      </c>
      <c r="L368" s="30">
        <f>L369</f>
        <v>250000</v>
      </c>
      <c r="M368" s="30">
        <f>M369</f>
        <v>250000</v>
      </c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ht="12.75">
      <c r="A369" s="8"/>
      <c r="B369" s="21" t="s">
        <v>255</v>
      </c>
      <c r="C369" s="91" t="s">
        <v>528</v>
      </c>
      <c r="D369" s="70" t="s">
        <v>134</v>
      </c>
      <c r="E369" s="70" t="s">
        <v>436</v>
      </c>
      <c r="F369" s="29" t="s">
        <v>50</v>
      </c>
      <c r="G369" s="29" t="s">
        <v>150</v>
      </c>
      <c r="H369" s="29" t="s">
        <v>251</v>
      </c>
      <c r="I369" s="29" t="s">
        <v>530</v>
      </c>
      <c r="J369" s="29" t="s">
        <v>256</v>
      </c>
      <c r="K369" s="30"/>
      <c r="L369" s="30">
        <f>500000-250000</f>
        <v>250000</v>
      </c>
      <c r="M369" s="30">
        <f>500000-250000</f>
        <v>250000</v>
      </c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ht="25.5">
      <c r="A370" s="8"/>
      <c r="B370" s="127" t="s">
        <v>271</v>
      </c>
      <c r="C370" s="97" t="s">
        <v>528</v>
      </c>
      <c r="D370" s="70" t="s">
        <v>134</v>
      </c>
      <c r="E370" s="70" t="s">
        <v>436</v>
      </c>
      <c r="F370" s="97" t="s">
        <v>70</v>
      </c>
      <c r="G370" s="97"/>
      <c r="H370" s="97"/>
      <c r="I370" s="97"/>
      <c r="J370" s="97"/>
      <c r="K370" s="98">
        <f>K374+K371</f>
        <v>0</v>
      </c>
      <c r="L370" s="98">
        <f>L374+L371</f>
        <v>100000</v>
      </c>
      <c r="M370" s="98">
        <f>M374+M371</f>
        <v>100000</v>
      </c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ht="12.75">
      <c r="A371" s="8"/>
      <c r="B371" s="32" t="s">
        <v>282</v>
      </c>
      <c r="C371" s="102" t="s">
        <v>528</v>
      </c>
      <c r="D371" s="75" t="s">
        <v>134</v>
      </c>
      <c r="E371" s="75" t="s">
        <v>436</v>
      </c>
      <c r="F371" s="102" t="s">
        <v>70</v>
      </c>
      <c r="G371" s="102"/>
      <c r="H371" s="102"/>
      <c r="I371" s="102" t="s">
        <v>531</v>
      </c>
      <c r="J371" s="102"/>
      <c r="K371" s="98">
        <f aca="true" t="shared" si="76" ref="K371:M372">K372</f>
        <v>0</v>
      </c>
      <c r="L371" s="98">
        <f t="shared" si="76"/>
        <v>100000</v>
      </c>
      <c r="M371" s="98">
        <f t="shared" si="76"/>
        <v>100000</v>
      </c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ht="12.75">
      <c r="A372" s="8"/>
      <c r="B372" s="84" t="s">
        <v>179</v>
      </c>
      <c r="C372" s="101" t="s">
        <v>528</v>
      </c>
      <c r="D372" s="73" t="s">
        <v>134</v>
      </c>
      <c r="E372" s="73" t="s">
        <v>436</v>
      </c>
      <c r="F372" s="101" t="s">
        <v>70</v>
      </c>
      <c r="G372" s="102"/>
      <c r="H372" s="102"/>
      <c r="I372" s="101" t="s">
        <v>531</v>
      </c>
      <c r="J372" s="101" t="s">
        <v>163</v>
      </c>
      <c r="K372" s="99">
        <f t="shared" si="76"/>
        <v>0</v>
      </c>
      <c r="L372" s="99">
        <f t="shared" si="76"/>
        <v>100000</v>
      </c>
      <c r="M372" s="99">
        <f t="shared" si="76"/>
        <v>100000</v>
      </c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ht="12.75">
      <c r="A373" s="8"/>
      <c r="B373" s="84" t="s">
        <v>284</v>
      </c>
      <c r="C373" s="101" t="s">
        <v>528</v>
      </c>
      <c r="D373" s="73" t="s">
        <v>134</v>
      </c>
      <c r="E373" s="73" t="s">
        <v>436</v>
      </c>
      <c r="F373" s="101" t="s">
        <v>70</v>
      </c>
      <c r="G373" s="102"/>
      <c r="H373" s="102"/>
      <c r="I373" s="101" t="s">
        <v>531</v>
      </c>
      <c r="J373" s="101" t="s">
        <v>285</v>
      </c>
      <c r="K373" s="99"/>
      <c r="L373" s="99">
        <v>100000</v>
      </c>
      <c r="M373" s="99">
        <v>100000</v>
      </c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ht="12.75" hidden="1">
      <c r="A374" s="8"/>
      <c r="B374" s="10" t="s">
        <v>529</v>
      </c>
      <c r="C374" s="97" t="s">
        <v>528</v>
      </c>
      <c r="D374" s="63" t="s">
        <v>134</v>
      </c>
      <c r="E374" s="70" t="s">
        <v>436</v>
      </c>
      <c r="F374" s="97" t="s">
        <v>70</v>
      </c>
      <c r="G374" s="97" t="s">
        <v>150</v>
      </c>
      <c r="H374" s="97" t="s">
        <v>231</v>
      </c>
      <c r="I374" s="64"/>
      <c r="J374" s="97"/>
      <c r="K374" s="98">
        <f>K375+K377+K379</f>
        <v>0</v>
      </c>
      <c r="L374" s="98">
        <f>L375+L377+L379</f>
        <v>0</v>
      </c>
      <c r="M374" s="98">
        <f>M375+M377+M379</f>
        <v>0</v>
      </c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ht="25.5" hidden="1">
      <c r="A375" s="8"/>
      <c r="B375" s="72" t="s">
        <v>158</v>
      </c>
      <c r="C375" s="96" t="s">
        <v>528</v>
      </c>
      <c r="D375" s="70" t="s">
        <v>134</v>
      </c>
      <c r="E375" s="70" t="s">
        <v>436</v>
      </c>
      <c r="F375" s="96" t="s">
        <v>70</v>
      </c>
      <c r="G375" s="96" t="s">
        <v>150</v>
      </c>
      <c r="H375" s="96" t="s">
        <v>231</v>
      </c>
      <c r="I375" s="29"/>
      <c r="J375" s="29" t="s">
        <v>159</v>
      </c>
      <c r="K375" s="99">
        <f>K376</f>
        <v>0</v>
      </c>
      <c r="L375" s="99">
        <f>L376</f>
        <v>0</v>
      </c>
      <c r="M375" s="99">
        <f>M376</f>
        <v>0</v>
      </c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ht="25.5" hidden="1">
      <c r="A376" s="8"/>
      <c r="B376" s="72" t="s">
        <v>160</v>
      </c>
      <c r="C376" s="96" t="s">
        <v>528</v>
      </c>
      <c r="D376" s="70" t="s">
        <v>134</v>
      </c>
      <c r="E376" s="70" t="s">
        <v>436</v>
      </c>
      <c r="F376" s="96" t="s">
        <v>70</v>
      </c>
      <c r="G376" s="96" t="s">
        <v>150</v>
      </c>
      <c r="H376" s="96" t="s">
        <v>231</v>
      </c>
      <c r="I376" s="29"/>
      <c r="J376" s="29" t="s">
        <v>161</v>
      </c>
      <c r="K376" s="99"/>
      <c r="L376" s="99"/>
      <c r="M376" s="99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ht="12.75" hidden="1">
      <c r="A377" s="8"/>
      <c r="B377" s="21" t="s">
        <v>225</v>
      </c>
      <c r="C377" s="96" t="s">
        <v>528</v>
      </c>
      <c r="D377" s="70" t="s">
        <v>134</v>
      </c>
      <c r="E377" s="70" t="s">
        <v>436</v>
      </c>
      <c r="F377" s="96" t="s">
        <v>70</v>
      </c>
      <c r="G377" s="96" t="s">
        <v>150</v>
      </c>
      <c r="H377" s="96" t="s">
        <v>231</v>
      </c>
      <c r="I377" s="29"/>
      <c r="J377" s="29" t="s">
        <v>226</v>
      </c>
      <c r="K377" s="99">
        <f>K378</f>
        <v>0</v>
      </c>
      <c r="L377" s="99">
        <f>L378</f>
        <v>0</v>
      </c>
      <c r="M377" s="99">
        <f>M378</f>
        <v>0</v>
      </c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ht="25.5" hidden="1">
      <c r="A378" s="8"/>
      <c r="B378" s="44" t="s">
        <v>227</v>
      </c>
      <c r="C378" s="96" t="s">
        <v>528</v>
      </c>
      <c r="D378" s="70" t="s">
        <v>134</v>
      </c>
      <c r="E378" s="70" t="s">
        <v>436</v>
      </c>
      <c r="F378" s="96" t="s">
        <v>70</v>
      </c>
      <c r="G378" s="96" t="s">
        <v>150</v>
      </c>
      <c r="H378" s="96" t="s">
        <v>231</v>
      </c>
      <c r="I378" s="29"/>
      <c r="J378" s="29" t="s">
        <v>228</v>
      </c>
      <c r="K378" s="99"/>
      <c r="L378" s="99"/>
      <c r="M378" s="99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</row>
    <row r="379" spans="1:256" ht="12.75" hidden="1">
      <c r="A379" s="8"/>
      <c r="B379" s="21" t="s">
        <v>254</v>
      </c>
      <c r="C379" s="96" t="s">
        <v>528</v>
      </c>
      <c r="D379" s="70" t="s">
        <v>134</v>
      </c>
      <c r="E379" s="70" t="s">
        <v>436</v>
      </c>
      <c r="F379" s="96" t="s">
        <v>70</v>
      </c>
      <c r="G379" s="96" t="s">
        <v>150</v>
      </c>
      <c r="H379" s="96" t="s">
        <v>231</v>
      </c>
      <c r="I379" s="29"/>
      <c r="J379" s="29" t="s">
        <v>163</v>
      </c>
      <c r="K379" s="99">
        <f>K380</f>
        <v>0</v>
      </c>
      <c r="L379" s="99">
        <f>L380</f>
        <v>0</v>
      </c>
      <c r="M379" s="99">
        <f>M380</f>
        <v>0</v>
      </c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</row>
    <row r="380" spans="1:256" ht="51" hidden="1">
      <c r="A380" s="8"/>
      <c r="B380" s="21" t="s">
        <v>318</v>
      </c>
      <c r="C380" s="96" t="s">
        <v>528</v>
      </c>
      <c r="D380" s="70" t="s">
        <v>134</v>
      </c>
      <c r="E380" s="70" t="s">
        <v>436</v>
      </c>
      <c r="F380" s="96" t="s">
        <v>70</v>
      </c>
      <c r="G380" s="96" t="s">
        <v>150</v>
      </c>
      <c r="H380" s="96" t="s">
        <v>231</v>
      </c>
      <c r="I380" s="29"/>
      <c r="J380" s="29" t="s">
        <v>133</v>
      </c>
      <c r="K380" s="99"/>
      <c r="L380" s="99"/>
      <c r="M380" s="99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</row>
    <row r="381" spans="1:256" ht="25.5">
      <c r="A381" s="8"/>
      <c r="B381" s="28" t="s">
        <v>532</v>
      </c>
      <c r="C381" s="90" t="s">
        <v>528</v>
      </c>
      <c r="D381" s="63" t="s">
        <v>134</v>
      </c>
      <c r="E381" s="63" t="s">
        <v>436</v>
      </c>
      <c r="F381" s="64" t="s">
        <v>424</v>
      </c>
      <c r="G381" s="64"/>
      <c r="H381" s="64"/>
      <c r="I381" s="64"/>
      <c r="J381" s="64"/>
      <c r="K381" s="65">
        <f>K387+K382</f>
        <v>84000</v>
      </c>
      <c r="L381" s="65">
        <f>L387+L382</f>
        <v>1074640</v>
      </c>
      <c r="M381" s="65">
        <f>M387+M382</f>
        <v>1074640</v>
      </c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</row>
    <row r="382" spans="1:256" ht="25.5">
      <c r="A382" s="8"/>
      <c r="B382" s="10" t="s">
        <v>201</v>
      </c>
      <c r="C382" s="90" t="s">
        <v>528</v>
      </c>
      <c r="D382" s="63" t="s">
        <v>134</v>
      </c>
      <c r="E382" s="63" t="s">
        <v>436</v>
      </c>
      <c r="F382" s="64" t="s">
        <v>424</v>
      </c>
      <c r="G382" s="64"/>
      <c r="H382" s="64"/>
      <c r="I382" s="64" t="s">
        <v>450</v>
      </c>
      <c r="J382" s="64"/>
      <c r="K382" s="65">
        <f>K383+K385+K390</f>
        <v>84000</v>
      </c>
      <c r="L382" s="65">
        <f>L383+L385+L390</f>
        <v>365510</v>
      </c>
      <c r="M382" s="65">
        <f>M383+M385+M390</f>
        <v>365510</v>
      </c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:256" ht="75" customHeight="1">
      <c r="A383" s="8"/>
      <c r="B383" s="69" t="s">
        <v>155</v>
      </c>
      <c r="C383" s="91" t="s">
        <v>528</v>
      </c>
      <c r="D383" s="70" t="s">
        <v>134</v>
      </c>
      <c r="E383" s="70" t="s">
        <v>436</v>
      </c>
      <c r="F383" s="29" t="s">
        <v>424</v>
      </c>
      <c r="G383" s="29"/>
      <c r="H383" s="29"/>
      <c r="I383" s="29" t="s">
        <v>450</v>
      </c>
      <c r="J383" s="29" t="s">
        <v>132</v>
      </c>
      <c r="K383" s="30">
        <f>K384</f>
        <v>0</v>
      </c>
      <c r="L383" s="30">
        <f>L384</f>
        <v>330410</v>
      </c>
      <c r="M383" s="30">
        <f>M384</f>
        <v>330410</v>
      </c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:256" ht="25.5">
      <c r="A384" s="8"/>
      <c r="B384" s="72" t="s">
        <v>156</v>
      </c>
      <c r="C384" s="91" t="s">
        <v>528</v>
      </c>
      <c r="D384" s="70" t="s">
        <v>134</v>
      </c>
      <c r="E384" s="70" t="s">
        <v>436</v>
      </c>
      <c r="F384" s="29" t="s">
        <v>424</v>
      </c>
      <c r="G384" s="29"/>
      <c r="H384" s="29"/>
      <c r="I384" s="29" t="s">
        <v>450</v>
      </c>
      <c r="J384" s="29" t="s">
        <v>157</v>
      </c>
      <c r="K384" s="30"/>
      <c r="L384" s="30">
        <v>330410</v>
      </c>
      <c r="M384" s="30">
        <v>330410</v>
      </c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:256" ht="25.5">
      <c r="A385" s="8"/>
      <c r="B385" s="72" t="s">
        <v>158</v>
      </c>
      <c r="C385" s="91" t="s">
        <v>528</v>
      </c>
      <c r="D385" s="70" t="s">
        <v>134</v>
      </c>
      <c r="E385" s="70" t="s">
        <v>436</v>
      </c>
      <c r="F385" s="29" t="s">
        <v>424</v>
      </c>
      <c r="G385" s="29"/>
      <c r="H385" s="29"/>
      <c r="I385" s="29" t="s">
        <v>450</v>
      </c>
      <c r="J385" s="29" t="s">
        <v>159</v>
      </c>
      <c r="K385" s="30">
        <f>K386</f>
        <v>84000</v>
      </c>
      <c r="L385" s="30">
        <f>L386</f>
        <v>35100</v>
      </c>
      <c r="M385" s="30">
        <f>M386</f>
        <v>35100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:256" ht="25.5">
      <c r="A386" s="8"/>
      <c r="B386" s="72" t="s">
        <v>160</v>
      </c>
      <c r="C386" s="91" t="s">
        <v>528</v>
      </c>
      <c r="D386" s="70" t="s">
        <v>134</v>
      </c>
      <c r="E386" s="70" t="s">
        <v>436</v>
      </c>
      <c r="F386" s="29" t="s">
        <v>424</v>
      </c>
      <c r="G386" s="29"/>
      <c r="H386" s="29"/>
      <c r="I386" s="29" t="s">
        <v>450</v>
      </c>
      <c r="J386" s="29" t="s">
        <v>161</v>
      </c>
      <c r="K386" s="30">
        <v>84000</v>
      </c>
      <c r="L386" s="30">
        <v>35100</v>
      </c>
      <c r="M386" s="30">
        <v>35100</v>
      </c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:256" ht="38.25">
      <c r="A387" s="8"/>
      <c r="B387" s="10" t="s">
        <v>425</v>
      </c>
      <c r="C387" s="90" t="s">
        <v>528</v>
      </c>
      <c r="D387" s="63" t="s">
        <v>134</v>
      </c>
      <c r="E387" s="63" t="s">
        <v>436</v>
      </c>
      <c r="F387" s="64" t="s">
        <v>424</v>
      </c>
      <c r="G387" s="64"/>
      <c r="H387" s="64"/>
      <c r="I387" s="64" t="s">
        <v>533</v>
      </c>
      <c r="J387" s="64"/>
      <c r="K387" s="65">
        <f aca="true" t="shared" si="77" ref="K387:M388">K388</f>
        <v>0</v>
      </c>
      <c r="L387" s="65">
        <f t="shared" si="77"/>
        <v>709130</v>
      </c>
      <c r="M387" s="65">
        <f t="shared" si="77"/>
        <v>709130</v>
      </c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:256" ht="78" customHeight="1">
      <c r="A388" s="8"/>
      <c r="B388" s="69" t="s">
        <v>155</v>
      </c>
      <c r="C388" s="91" t="s">
        <v>528</v>
      </c>
      <c r="D388" s="70" t="s">
        <v>134</v>
      </c>
      <c r="E388" s="70" t="s">
        <v>436</v>
      </c>
      <c r="F388" s="29" t="s">
        <v>424</v>
      </c>
      <c r="G388" s="29"/>
      <c r="H388" s="29"/>
      <c r="I388" s="29" t="s">
        <v>533</v>
      </c>
      <c r="J388" s="29" t="s">
        <v>132</v>
      </c>
      <c r="K388" s="30">
        <f t="shared" si="77"/>
        <v>0</v>
      </c>
      <c r="L388" s="30">
        <f t="shared" si="77"/>
        <v>709130</v>
      </c>
      <c r="M388" s="30">
        <f t="shared" si="77"/>
        <v>709130</v>
      </c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:256" ht="25.5">
      <c r="A389" s="8"/>
      <c r="B389" s="72" t="s">
        <v>156</v>
      </c>
      <c r="C389" s="91" t="s">
        <v>528</v>
      </c>
      <c r="D389" s="70" t="s">
        <v>134</v>
      </c>
      <c r="E389" s="70" t="s">
        <v>436</v>
      </c>
      <c r="F389" s="29" t="s">
        <v>424</v>
      </c>
      <c r="G389" s="64"/>
      <c r="H389" s="64"/>
      <c r="I389" s="29" t="s">
        <v>533</v>
      </c>
      <c r="J389" s="29" t="s">
        <v>157</v>
      </c>
      <c r="K389" s="30"/>
      <c r="L389" s="30">
        <v>709130</v>
      </c>
      <c r="M389" s="30">
        <v>709130</v>
      </c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:256" ht="12.75" hidden="1">
      <c r="A390" s="8"/>
      <c r="B390" s="21" t="s">
        <v>162</v>
      </c>
      <c r="C390" s="91" t="s">
        <v>528</v>
      </c>
      <c r="D390" s="70" t="s">
        <v>134</v>
      </c>
      <c r="E390" s="70" t="s">
        <v>436</v>
      </c>
      <c r="F390" s="29" t="s">
        <v>424</v>
      </c>
      <c r="G390" s="29"/>
      <c r="H390" s="29"/>
      <c r="I390" s="29" t="s">
        <v>450</v>
      </c>
      <c r="J390" s="29" t="s">
        <v>163</v>
      </c>
      <c r="K390" s="30">
        <f>K391</f>
        <v>0</v>
      </c>
      <c r="L390" s="30">
        <f>L391</f>
        <v>0</v>
      </c>
      <c r="M390" s="30">
        <f>M391</f>
        <v>0</v>
      </c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:256" ht="12.75" hidden="1">
      <c r="A391" s="8"/>
      <c r="B391" s="128" t="s">
        <v>164</v>
      </c>
      <c r="C391" s="91" t="s">
        <v>528</v>
      </c>
      <c r="D391" s="70" t="s">
        <v>134</v>
      </c>
      <c r="E391" s="70" t="s">
        <v>436</v>
      </c>
      <c r="F391" s="29" t="s">
        <v>424</v>
      </c>
      <c r="G391" s="29"/>
      <c r="H391" s="29"/>
      <c r="I391" s="29" t="s">
        <v>450</v>
      </c>
      <c r="J391" s="29" t="s">
        <v>165</v>
      </c>
      <c r="K391" s="30"/>
      <c r="L391" s="30"/>
      <c r="M391" s="30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:256" ht="12.75">
      <c r="A392" s="8"/>
      <c r="B392" s="51" t="s">
        <v>427</v>
      </c>
      <c r="C392" s="120"/>
      <c r="D392" s="120"/>
      <c r="E392" s="120"/>
      <c r="F392" s="120"/>
      <c r="G392" s="120"/>
      <c r="H392" s="120"/>
      <c r="I392" s="120"/>
      <c r="J392" s="120"/>
      <c r="K392" s="119">
        <f>K23+K182+K273+K279+K294+K328+K355</f>
        <v>5668861.72</v>
      </c>
      <c r="L392" s="119">
        <f>L23+L182+L273+L279+L294+L328+L355</f>
        <v>413037344.64</v>
      </c>
      <c r="M392" s="119">
        <f>M23+M182+M273+M279+M294+M328+M355</f>
        <v>419815921.86</v>
      </c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:256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:256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129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:256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129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:256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:256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</row>
    <row r="398" spans="1:256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</row>
    <row r="399" spans="1:256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1:256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1:256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1:256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1:256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1:256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1:256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1:256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</row>
    <row r="407" spans="1:256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</row>
    <row r="408" spans="1:256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</row>
    <row r="409" spans="1:256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</row>
    <row r="410" spans="1:256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</row>
  </sheetData>
  <sheetProtection/>
  <mergeCells count="13">
    <mergeCell ref="M21:M22"/>
    <mergeCell ref="B19:M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</mergeCells>
  <printOptions/>
  <pageMargins left="0.7874015748031497" right="0.5905511811023623" top="0.5905511811023623" bottom="0.5905511811023623" header="0.31496062992125984" footer="0.31496062992125984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B37" sqref="B37"/>
    </sheetView>
  </sheetViews>
  <sheetFormatPr defaultColWidth="9.00390625" defaultRowHeight="12.75"/>
  <cols>
    <col min="1" max="1" width="44.25390625" style="0" customWidth="1"/>
    <col min="2" max="2" width="18.125" style="0" customWidth="1"/>
    <col min="3" max="3" width="16.75390625" style="0" customWidth="1"/>
    <col min="4" max="4" width="17.75390625" style="0" customWidth="1"/>
    <col min="5" max="5" width="7.875" style="0" customWidth="1"/>
    <col min="6" max="9" width="9.125" style="0" hidden="1" customWidth="1"/>
  </cols>
  <sheetData>
    <row r="1" spans="1:8" ht="18.75">
      <c r="A1" s="144"/>
      <c r="B1" s="144" t="s">
        <v>573</v>
      </c>
      <c r="C1" s="144"/>
      <c r="D1" s="144"/>
      <c r="E1" s="144"/>
      <c r="F1" s="144"/>
      <c r="G1" s="148"/>
      <c r="H1" s="148"/>
    </row>
    <row r="2" spans="1:8" ht="18.75">
      <c r="A2" s="144"/>
      <c r="B2" s="144" t="s">
        <v>556</v>
      </c>
      <c r="C2" s="144"/>
      <c r="D2" s="144"/>
      <c r="E2" s="144"/>
      <c r="F2" s="144"/>
      <c r="G2" s="144"/>
      <c r="H2" s="144"/>
    </row>
    <row r="3" spans="1:8" ht="18.75">
      <c r="A3" s="144"/>
      <c r="B3" s="144" t="s">
        <v>557</v>
      </c>
      <c r="C3" s="144"/>
      <c r="D3" s="144"/>
      <c r="E3" s="144"/>
      <c r="F3" s="144"/>
      <c r="G3" s="144"/>
      <c r="H3" s="144"/>
    </row>
    <row r="4" spans="1:8" ht="18.75">
      <c r="A4" s="144"/>
      <c r="B4" s="144" t="s">
        <v>558</v>
      </c>
      <c r="C4" s="144"/>
      <c r="D4" s="144"/>
      <c r="E4" s="144"/>
      <c r="F4" s="144"/>
      <c r="G4" s="144"/>
      <c r="H4" s="144"/>
    </row>
    <row r="5" spans="1:8" ht="18.75">
      <c r="A5" s="144"/>
      <c r="B5" s="144" t="s">
        <v>559</v>
      </c>
      <c r="C5" s="144"/>
      <c r="D5" s="144"/>
      <c r="E5" s="144"/>
      <c r="F5" s="144"/>
      <c r="G5" s="144"/>
      <c r="H5" s="144"/>
    </row>
    <row r="6" spans="1:8" ht="18.75">
      <c r="A6" s="144"/>
      <c r="B6" s="144" t="s">
        <v>560</v>
      </c>
      <c r="C6" s="144"/>
      <c r="D6" s="144"/>
      <c r="E6" s="144"/>
      <c r="F6" s="144"/>
      <c r="G6" s="144"/>
      <c r="H6" s="144"/>
    </row>
    <row r="7" spans="1:8" ht="18.75">
      <c r="A7" s="144"/>
      <c r="B7" s="144" t="s">
        <v>557</v>
      </c>
      <c r="C7" s="144"/>
      <c r="D7" s="144"/>
      <c r="E7" s="144"/>
      <c r="F7" s="144"/>
      <c r="G7" s="144"/>
      <c r="H7" s="144"/>
    </row>
    <row r="8" spans="1:8" ht="18.75">
      <c r="A8" s="144"/>
      <c r="B8" s="144" t="s">
        <v>561</v>
      </c>
      <c r="C8" s="144"/>
      <c r="D8" s="144"/>
      <c r="E8" s="144"/>
      <c r="F8" s="144"/>
      <c r="G8" s="144"/>
      <c r="H8" s="144"/>
    </row>
    <row r="9" spans="1:8" ht="18.75">
      <c r="A9" s="144"/>
      <c r="B9" s="144" t="s">
        <v>562</v>
      </c>
      <c r="C9" s="143"/>
      <c r="D9" s="143"/>
      <c r="E9" s="143"/>
      <c r="F9" s="143"/>
      <c r="G9" s="143"/>
      <c r="H9" s="143"/>
    </row>
    <row r="10" spans="1:8" ht="18.75">
      <c r="A10" s="144"/>
      <c r="B10" s="144" t="s">
        <v>563</v>
      </c>
      <c r="C10" s="143"/>
      <c r="D10" s="143"/>
      <c r="E10" s="143"/>
      <c r="F10" s="143"/>
      <c r="G10" s="143"/>
      <c r="H10" s="143"/>
    </row>
    <row r="11" spans="1:8" ht="18.75">
      <c r="A11" s="144"/>
      <c r="B11" s="143"/>
      <c r="C11" s="143"/>
      <c r="D11" s="143"/>
      <c r="E11" s="143"/>
      <c r="F11" s="143"/>
      <c r="G11" s="143"/>
      <c r="H11" s="143"/>
    </row>
    <row r="12" spans="1:8" ht="18.75">
      <c r="A12" s="144"/>
      <c r="B12" s="144" t="s">
        <v>575</v>
      </c>
      <c r="C12" s="143"/>
      <c r="D12" s="143"/>
      <c r="E12" s="143"/>
      <c r="F12" s="143"/>
      <c r="G12" s="143"/>
      <c r="H12" s="143"/>
    </row>
    <row r="13" spans="1:8" ht="18.75">
      <c r="A13" s="144"/>
      <c r="B13" s="144" t="s">
        <v>571</v>
      </c>
      <c r="C13" s="143"/>
      <c r="D13" s="143"/>
      <c r="E13" s="143"/>
      <c r="F13" s="143"/>
      <c r="G13" s="143"/>
      <c r="H13" s="143"/>
    </row>
    <row r="14" spans="1:8" ht="18.75">
      <c r="A14" s="144"/>
      <c r="B14" s="144" t="s">
        <v>557</v>
      </c>
      <c r="C14" s="143"/>
      <c r="D14" s="143"/>
      <c r="E14" s="143"/>
      <c r="F14" s="143"/>
      <c r="G14" s="143"/>
      <c r="H14" s="143"/>
    </row>
    <row r="15" spans="1:8" ht="18.75">
      <c r="A15" s="144"/>
      <c r="B15" s="145" t="s">
        <v>561</v>
      </c>
      <c r="C15" s="143"/>
      <c r="D15" s="143"/>
      <c r="E15" s="143"/>
      <c r="F15" s="143"/>
      <c r="G15" s="143"/>
      <c r="H15" s="143"/>
    </row>
    <row r="16" spans="1:8" ht="18.75">
      <c r="A16" s="144"/>
      <c r="B16" s="145" t="s">
        <v>562</v>
      </c>
      <c r="C16" s="143"/>
      <c r="D16" s="143"/>
      <c r="E16" s="143"/>
      <c r="F16" s="143"/>
      <c r="G16" s="143"/>
      <c r="H16" s="143"/>
    </row>
    <row r="17" spans="1:8" ht="18.75">
      <c r="A17" s="144"/>
      <c r="B17" s="144" t="s">
        <v>563</v>
      </c>
      <c r="C17" s="144"/>
      <c r="D17" s="144"/>
      <c r="E17" s="144"/>
      <c r="F17" s="144"/>
      <c r="G17" s="144"/>
      <c r="H17" s="144"/>
    </row>
    <row r="18" spans="3:4" ht="17.25" customHeight="1">
      <c r="C18" s="157"/>
      <c r="D18" s="157" t="s">
        <v>576</v>
      </c>
    </row>
    <row r="19" spans="1:4" s="130" customFormat="1" ht="67.5" customHeight="1">
      <c r="A19" s="190" t="s">
        <v>551</v>
      </c>
      <c r="B19" s="190"/>
      <c r="C19" s="190"/>
      <c r="D19" s="190"/>
    </row>
    <row r="20" spans="1:4" s="130" customFormat="1" ht="15.75">
      <c r="A20" s="140"/>
      <c r="B20" s="140"/>
      <c r="C20" s="140"/>
      <c r="D20" s="158" t="s">
        <v>429</v>
      </c>
    </row>
    <row r="21" spans="1:4" ht="18.75">
      <c r="A21" s="131" t="s">
        <v>534</v>
      </c>
      <c r="B21" s="132" t="s">
        <v>547</v>
      </c>
      <c r="C21" s="133" t="s">
        <v>535</v>
      </c>
      <c r="D21" s="133" t="s">
        <v>146</v>
      </c>
    </row>
    <row r="22" spans="1:4" ht="30.75" customHeight="1" hidden="1">
      <c r="A22" s="134"/>
      <c r="B22" s="134"/>
      <c r="C22" s="135"/>
      <c r="D22" s="135"/>
    </row>
    <row r="23" spans="1:4" ht="18.75">
      <c r="A23" s="134" t="s">
        <v>536</v>
      </c>
      <c r="B23" s="137">
        <v>817915.13</v>
      </c>
      <c r="C23" s="137">
        <v>822900</v>
      </c>
      <c r="D23" s="137">
        <v>866500</v>
      </c>
    </row>
    <row r="24" spans="1:4" ht="18.75">
      <c r="A24" s="134" t="s">
        <v>537</v>
      </c>
      <c r="B24" s="137">
        <v>309878.68</v>
      </c>
      <c r="C24" s="137">
        <v>303200</v>
      </c>
      <c r="D24" s="137">
        <v>319200</v>
      </c>
    </row>
    <row r="25" spans="1:4" ht="18.75">
      <c r="A25" s="134" t="s">
        <v>538</v>
      </c>
      <c r="B25" s="137">
        <v>1102916.31</v>
      </c>
      <c r="C25" s="137">
        <v>1104450</v>
      </c>
      <c r="D25" s="137">
        <v>1163000</v>
      </c>
    </row>
    <row r="26" spans="1:4" ht="30.75" customHeight="1" hidden="1">
      <c r="A26" s="134"/>
      <c r="B26" s="137">
        <v>779900</v>
      </c>
      <c r="C26" s="137">
        <v>237700</v>
      </c>
      <c r="D26" s="137">
        <v>258400</v>
      </c>
    </row>
    <row r="27" spans="1:5" ht="25.5" customHeight="1" hidden="1">
      <c r="A27" s="134" t="s">
        <v>539</v>
      </c>
      <c r="B27" s="137">
        <v>779900</v>
      </c>
      <c r="C27" s="137"/>
      <c r="D27" s="137"/>
      <c r="E27" s="136"/>
    </row>
    <row r="28" spans="1:4" ht="18.75">
      <c r="A28" s="134" t="s">
        <v>540</v>
      </c>
      <c r="B28" s="137">
        <v>964470.39</v>
      </c>
      <c r="C28" s="137">
        <v>943600</v>
      </c>
      <c r="D28" s="137">
        <v>993600</v>
      </c>
    </row>
    <row r="29" spans="1:4" ht="18.75">
      <c r="A29" s="134" t="s">
        <v>541</v>
      </c>
      <c r="B29" s="137">
        <v>777877.1</v>
      </c>
      <c r="C29" s="137">
        <v>761000</v>
      </c>
      <c r="D29" s="137">
        <v>801400</v>
      </c>
    </row>
    <row r="30" spans="1:4" ht="18.75">
      <c r="A30" s="134" t="s">
        <v>548</v>
      </c>
      <c r="B30" s="137">
        <v>1574836.56</v>
      </c>
      <c r="C30" s="137">
        <v>1540700</v>
      </c>
      <c r="D30" s="137">
        <v>1622300</v>
      </c>
    </row>
    <row r="31" spans="1:4" ht="18.75">
      <c r="A31" s="134" t="s">
        <v>542</v>
      </c>
      <c r="B31" s="137">
        <v>474359.21</v>
      </c>
      <c r="C31" s="137">
        <v>464150</v>
      </c>
      <c r="D31" s="137">
        <v>488600</v>
      </c>
    </row>
    <row r="32" spans="1:4" ht="18.75">
      <c r="A32" s="134" t="s">
        <v>543</v>
      </c>
      <c r="B32" s="137">
        <v>980322.36</v>
      </c>
      <c r="C32" s="137">
        <v>959000</v>
      </c>
      <c r="D32" s="137">
        <v>1009900</v>
      </c>
    </row>
    <row r="33" spans="1:4" ht="18.75">
      <c r="A33" s="134" t="s">
        <v>544</v>
      </c>
      <c r="B33" s="137">
        <v>784237.89</v>
      </c>
      <c r="C33" s="137">
        <v>767200</v>
      </c>
      <c r="D33" s="137">
        <v>807900</v>
      </c>
    </row>
    <row r="34" spans="1:4" ht="18.75">
      <c r="A34" s="134" t="s">
        <v>545</v>
      </c>
      <c r="B34" s="137">
        <v>774746.7</v>
      </c>
      <c r="C34" s="137">
        <v>758000</v>
      </c>
      <c r="D34" s="137">
        <v>798100</v>
      </c>
    </row>
    <row r="35" spans="1:4" ht="18.75">
      <c r="A35" s="134" t="s">
        <v>549</v>
      </c>
      <c r="B35" s="137">
        <v>733651.57</v>
      </c>
      <c r="C35" s="137">
        <v>717700</v>
      </c>
      <c r="D35" s="137">
        <v>755800</v>
      </c>
    </row>
    <row r="36" spans="1:4" ht="18.75">
      <c r="A36" s="134" t="s">
        <v>550</v>
      </c>
      <c r="B36" s="137">
        <v>809581.04</v>
      </c>
      <c r="C36" s="137">
        <v>792000</v>
      </c>
      <c r="D36" s="137">
        <v>834000</v>
      </c>
    </row>
    <row r="37" spans="1:4" ht="18.75">
      <c r="A37" s="138" t="s">
        <v>546</v>
      </c>
      <c r="B37" s="139">
        <f>B23+B24+B25+B28+B29+B30+B31+B32+B33+B34+B35+B36</f>
        <v>10104792.940000001</v>
      </c>
      <c r="C37" s="141">
        <f>C23+C24+C25+C27+C28+C29+C30+C31+C32+C33+C34+C35+C36</f>
        <v>9933900</v>
      </c>
      <c r="D37" s="141">
        <f>D23+D24+D25+D27+D28+D29+D30+D31+D32+D33+D34+D35+D36</f>
        <v>10460300</v>
      </c>
    </row>
  </sheetData>
  <sheetProtection/>
  <mergeCells count="1">
    <mergeCell ref="A19:D19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2018-01-18T13:03:05Z</cp:lastPrinted>
  <dcterms:created xsi:type="dcterms:W3CDTF">1999-10-28T10:18:25Z</dcterms:created>
  <dcterms:modified xsi:type="dcterms:W3CDTF">2018-01-30T07:47:49Z</dcterms:modified>
  <cp:category/>
  <cp:version/>
  <cp:contentType/>
  <cp:contentStatus/>
</cp:coreProperties>
</file>