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</sheets>
  <definedNames>
    <definedName name="_xlnm.Print_Area" localSheetId="0">'приложение 1'!$A$1:$H$95</definedName>
    <definedName name="_xlnm.Print_Area" localSheetId="1">'приложение 2'!$A$1:$J$405</definedName>
  </definedNames>
  <calcPr fullCalcOnLoad="1"/>
</workbook>
</file>

<file path=xl/sharedStrings.xml><?xml version="1.0" encoding="utf-8"?>
<sst xmlns="http://schemas.openxmlformats.org/spreadsheetml/2006/main" count="5022" uniqueCount="577">
  <si>
    <t>Приложение 1</t>
  </si>
  <si>
    <t>к решению Погарского районного</t>
  </si>
  <si>
    <t>Совета народных депутатов</t>
  </si>
  <si>
    <t>от 26.01.2018 №5-264</t>
  </si>
  <si>
    <t>"О внесении изменений в решение</t>
  </si>
  <si>
    <t>Погарского районного</t>
  </si>
  <si>
    <t>от 26.12.2017 №5-258</t>
  </si>
  <si>
    <t>"О бюджете Погарского района на 2018 год</t>
  </si>
  <si>
    <t xml:space="preserve">и на плановый период 2019 и 2020 годов" </t>
  </si>
  <si>
    <t>Приложение 2</t>
  </si>
  <si>
    <t xml:space="preserve">к решению Погарского районного  </t>
  </si>
  <si>
    <t>ПЕРЕЧЕНЬ  ГЛАВНЫХ АДМИНИСТРАТОРОВ  ДОХОДОВ  РАЙОННОГО БЮДЖЕТА</t>
  </si>
  <si>
    <t>Код бюджетной классификации Российской Федерации</t>
  </si>
  <si>
    <t>Наименование  кодов  доходов бюджетной классификации Российской Федерации</t>
  </si>
  <si>
    <t>администратора доходов</t>
  </si>
  <si>
    <t>доходов районного бюджета</t>
  </si>
  <si>
    <t>Комитет по управлению муниципальным имуществом администрации Погарского района</t>
  </si>
  <si>
    <t>006</t>
  </si>
  <si>
    <t>1 11 05013 05 0000 120</t>
  </si>
  <si>
    <t>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 а также средства от продажи права на заключение договоров аренды указанных земельных участков</t>
  </si>
  <si>
    <t>1 11 05013 13 0000 120</t>
  </si>
  <si>
    <t>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</si>
  <si>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1 11 05035 05 0000 120</t>
  </si>
  <si>
    <t>Доходы от сдачи в аренду имущества, находящегося в оператвном управлении органов управления  муниципальных районов и созданных ими учреждений (за исключением имущества муниципальных бюджетных и  автономных учреждений)</t>
  </si>
  <si>
    <t xml:space="preserve"> 1 11 07015 05 0000 120</t>
  </si>
  <si>
    <t>Доходы от перечисления части прибыли , остающейся после уплаты налогов и иных обязательных платежей муниципальных унитарных предприятий , созданных муниципальными районами</t>
  </si>
  <si>
    <t xml:space="preserve"> 1 11 09045 05 0000 120</t>
  </si>
  <si>
    <t>Прочие поступления от использования имущества , находящегося в  собственности муниципальных районов( за исключением имущества муниципальных бюджетных и автономных учреждений,  а также имущества муниципальных унитарных предприятий , в том числе казенных)</t>
  </si>
  <si>
    <t xml:space="preserve"> 1 14  02052 05 0000 410</t>
  </si>
  <si>
    <t>Доходы   от реализации имущества , находящегося в оперативном управлении учреждений , находящихся в ведении органов управления муниципальных районов  ( 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</si>
  <si>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 1 14  02052 05 0000 440</t>
  </si>
  <si>
    <t>Доходы   от реализации имущества , находящегося в оперативном управлении учреждений , находящихся в ведении органов управления муниципальных районов  ( 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</si>
  <si>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 1 14  02053 05 0000 410</t>
  </si>
  <si>
    <t>Доходы от реализации иного имущества , находящегося в собственности 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</si>
  <si>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1 14  02053 05 0000 440</t>
  </si>
  <si>
    <t>Доходы от реализации иного имущества , находящегося в собственности 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</si>
  <si>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1 14 04050 05 0000 420</t>
  </si>
  <si>
    <t xml:space="preserve">Доходы  от продажи нематериальных  активов, находящихся в собственности   муниципальных районов </t>
  </si>
  <si>
    <t>1 14 06013 05 0000 430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</si>
  <si>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</si>
  <si>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</si>
  <si>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</si>
  <si>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Управление образования администрации Погарского района</t>
  </si>
  <si>
    <t>003</t>
  </si>
  <si>
    <t>2 02 20051 05 0000 151</t>
  </si>
  <si>
    <t>Субсидии бюджетам муниципальных районов на реализацию федеральных целевых программ</t>
  </si>
  <si>
    <t>2 02 25097 05 0000 151</t>
  </si>
  <si>
    <t>Субсидии бюджетам муниципальных районов  на создание  в общеобразовательных организациях, расположенных в сельской местности, условий  для занятий физической культурой  и спортом</t>
  </si>
  <si>
    <t>2 02 25520 05 0000 151</t>
  </si>
  <si>
    <t>Субсидии бюджетам муниципальных районов на реализацию мероприятий по содействию создания в субъектах Российской Федерации новых мест в общеобразовательных организациях</t>
  </si>
  <si>
    <t>2 02 29999 05 0000 151</t>
  </si>
  <si>
    <t>Прочие субсидии бюджетам муниципальных районов</t>
  </si>
  <si>
    <t>2 02 30024 05 0000 151</t>
  </si>
  <si>
    <t>Субвенции бюджетам муниципальных районов на выполнение передаваемых полномочий субъектов Российской Федерации</t>
  </si>
  <si>
    <t>2 02 30029 05 0000 151</t>
  </si>
  <si>
    <t>Субвенции бюджетам муниципальных районов  на выплату  компенсации части родительской платы за присмотр и уход за ребенком в образовательных организациях,реализующих образовательную программу дошкольного образования</t>
  </si>
  <si>
    <t>2 02 39999 05 0000 151</t>
  </si>
  <si>
    <t>Прочие субвенции бюджетам муниципальных районов</t>
  </si>
  <si>
    <t>2 02 49999 05 0000 151</t>
  </si>
  <si>
    <t>Прочие межбюджетные трансферты, передаваемые бюджетам муниципальных районов</t>
  </si>
  <si>
    <t>Финансовое управление администрации  Погарского района</t>
  </si>
  <si>
    <t>009</t>
  </si>
  <si>
    <t xml:space="preserve"> 1 11 03050 05 0000 120</t>
  </si>
  <si>
    <t>Проценты, полученные от предоставления бюджетных кредитов внутри страны за счет средств  бюджетов  муниципальных районов</t>
  </si>
  <si>
    <t xml:space="preserve"> 1 17 05050 05 0000 180</t>
  </si>
  <si>
    <t>Прочие неналоговые доходы  бюджетов муниципальных районов</t>
  </si>
  <si>
    <t xml:space="preserve"> 2 02 15001 05 0000 151</t>
  </si>
  <si>
    <t>Дотация бюджетам муниципальных районов на выравнивание   бюджетной обеспеченности</t>
  </si>
  <si>
    <t>2 02 15002 05 0000 151</t>
  </si>
  <si>
    <t>Дотации бюджетам муниципальных районов на поддержку мер по обеспечению сбалансированности бюджетов</t>
  </si>
  <si>
    <t xml:space="preserve"> 2 02 19999 05 0000 151</t>
  </si>
  <si>
    <t>Прочие дотации бюджетам муниципальных районов</t>
  </si>
  <si>
    <t xml:space="preserve"> 2 02 30024 05 0000 151</t>
  </si>
  <si>
    <t xml:space="preserve">Прочие  межбюджетные трансферты, передаваемые бюджетам  муниципальных  районов  </t>
  </si>
  <si>
    <t>2 07 05030 05 0000 180</t>
  </si>
  <si>
    <t>Прочие безвозмездные поступления в бюджеты муниципальных районов</t>
  </si>
  <si>
    <t xml:space="preserve"> 2 08 05000 05 0000 180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</si>
  <si>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начисленных за несвоевременное осуществление такого возврата и процентов , начисленных на излишне взысканные суммы</t>
  </si>
  <si>
    <t xml:space="preserve"> 2 18 60010 05 0000 151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</si>
  <si>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нахначение, прошлых лет из бюджетов поселений</t>
  </si>
  <si>
    <t xml:space="preserve"> 2 19 60010 05 0000 151</t>
  </si>
  <si>
    <t>Возврат прочих остатков субсидий, субвенций и иных межбюджетных трансфертов, имеющих целевое значение, прошлых лет из бюджетов муниципальных районов</t>
  </si>
  <si>
    <t>Администрация Погарского района</t>
  </si>
  <si>
    <t>916</t>
  </si>
  <si>
    <t xml:space="preserve"> 1 08 07150 01 0000 110</t>
  </si>
  <si>
    <t>Государственная  пошлина за выдачу разрешения на установку рекламной конструкции</t>
  </si>
  <si>
    <t xml:space="preserve"> 1 08 07174 01 0000 110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</si>
  <si>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осущесвляющих перевозки опасных, тяжеловесных и (или) крупногаборитных грузов, зачисляемая в бюджеты муниципальных районов</t>
  </si>
  <si>
    <t xml:space="preserve"> 1 15 02050 05 0000 140</t>
  </si>
  <si>
    <t xml:space="preserve">Платежи, взымаемые  организациями муниципальных районов  за выполнение определенных функций </t>
  </si>
  <si>
    <t xml:space="preserve"> 2 02 20077 05 0000 151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</si>
  <si>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</si>
  <si>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2 02 20216 05 0000 151</t>
  </si>
  <si>
    <t>Субсидии бюджетам муниципальных районов 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</si>
  <si>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2 02 25127 05 0000 151</t>
  </si>
  <si>
    <t>Субсидии бюджетам муниципальных районов на реализацию мероприятий по поэтапному внедрению Всероссийского физкультурно-спортивного комплекса "Готов к труду и оброне"(ГТО)</t>
  </si>
  <si>
    <t xml:space="preserve"> 2 02 25519 05 0000 151</t>
  </si>
  <si>
    <t>Субсидии бюджетам муниципальных районов на поддержку отрасли культуры</t>
  </si>
  <si>
    <t>2 02 25558 05 0000 151</t>
  </si>
  <si>
    <t>Субсидии бюджетам муниципальных районов 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</si>
  <si>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 xml:space="preserve"> 2 02 29999 05 0000 151</t>
  </si>
  <si>
    <t>2 02 35082 05 0000 151</t>
  </si>
  <si>
    <t>Субвенции бюджетам муниципальных районов  на обеспечение предоставления жилых помещений детям - сиротам и детям, оставшимся без попечения родителей, лицам их их числа по договорам найма специализированных жилых помещений</t>
  </si>
  <si>
    <t xml:space="preserve"> 2 02 35118 05 0000 151</t>
  </si>
  <si>
    <t xml:space="preserve">Субвенции бюджетам муниципальных районов  на осуществление  первичного  воинского  учета на территориях, где отсутствуют военные комиссариаты </t>
  </si>
  <si>
    <t xml:space="preserve"> 2 02 35120 05 0000 151</t>
  </si>
  <si>
    <t>Субвенции бюджетам муниципальных районов  на составление списков кандидатов в присяжные заседатели федеральных судов общей  юрисдикции в Российской Федерации</t>
  </si>
  <si>
    <t xml:space="preserve"> 2 02 35260 05 0000 151</t>
  </si>
  <si>
    <t xml:space="preserve">Субвенцияи бюджетам муниципальных районов на выплату единовременного пособия при всех формах устройства детей, лишенных родительского попечения, в семью </t>
  </si>
  <si>
    <t>2 02 40014 05 0000 151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</si>
  <si>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</si>
  <si>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2 02 45146 05 0000 151</t>
  </si>
  <si>
    <t>Межбюджетные трансферты, передаваемые бюджетам муниципальных районов на подключение общедоступных библиотек Российской Федерации к сени "Интернет" и развитие системы библиотечного дела с учетом задачи расширения информационных технологий и оцифровки</t>
  </si>
  <si>
    <t>2 02 45148 05 0000 151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</si>
  <si>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</si>
  <si>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2 07 05010 05 0000 180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</si>
  <si>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муниципальных районов</t>
  </si>
  <si>
    <t>Иные доходы районного бюджта, администрирование которых может осуществляться главными администраторами доходов районного бюджета в пределах их компетенции (*)</t>
  </si>
  <si>
    <t>000</t>
  </si>
  <si>
    <t xml:space="preserve"> 1 13 01995 05 0000 130</t>
  </si>
  <si>
    <t xml:space="preserve">Прочие доходы от оказания платных услуг (работ) получателями средств бюджетов муниципальных районов </t>
  </si>
  <si>
    <t xml:space="preserve"> 1 13 02995 05 0000 130</t>
  </si>
  <si>
    <t xml:space="preserve">Прочие доходы   от  компенсации затрат  бюджетов муниципальных районов </t>
  </si>
  <si>
    <t xml:space="preserve"> 1 16 18050 05 0000 140</t>
  </si>
  <si>
    <t>Денежные взыскания (штрафы) за нарушение бюджетного законодательства  (в части бюджетов муниципальных районов)</t>
  </si>
  <si>
    <t xml:space="preserve"> 1 16 21050 05 0000 140</t>
  </si>
  <si>
    <t>Денежные взыскания (штрафы) и иные суммы, взыскиваемые с лиц,виновных в совершении преступлений, и в возмещение ущерба имуществу, зачисляемые в бюджеты муниципальных районов</t>
  </si>
  <si>
    <t xml:space="preserve"> 1 16 23051 05 0000 140</t>
  </si>
  <si>
    <t xml:space="preserve">Доходы от возмещения ущерба при возникновении страховых случаев по обязательному страхованию гражданской ответственности,  когда выгодоприобретателями   выступают получатели средств  бюджетов  муниципальных районов </t>
  </si>
  <si>
    <t xml:space="preserve"> 1 16 23052 05 0000 140</t>
  </si>
  <si>
    <t xml:space="preserve">Доходы от возмещения ущерба при возникновении иных страховых случаев,  когда выгодоприобретателями   выступают получатели средств  бюджетов  муниципальных районов </t>
  </si>
  <si>
    <t>1 16 90050 05 0000 140</t>
  </si>
  <si>
    <t>Прочие поступления от денежных взысканий (штрафов) и иных сумм в возьещение ущерба, зачисляемые в бюджеты муниципальных районов</t>
  </si>
  <si>
    <t xml:space="preserve"> 1 17 01050 05 0000 180</t>
  </si>
  <si>
    <t>Невыясненные поступления , зачисляемые в  бюджеты  муниципальных районов</t>
  </si>
  <si>
    <t xml:space="preserve"> 2 18 05010 05 0000 180</t>
  </si>
  <si>
    <t xml:space="preserve">Доходы бюджетов муниципальных районов от возврата бюджетными учреждениями остатков субсидий  прошлых лет </t>
  </si>
  <si>
    <t xml:space="preserve"> 2 18 05020 05 0000 180</t>
  </si>
  <si>
    <t xml:space="preserve">Доходы бюджетов муниципальных районов от возврата автономными учреждениями остатков субсидий  прошлых лет </t>
  </si>
  <si>
    <t xml:space="preserve"> 2 18 05030 05 0000 180</t>
  </si>
  <si>
    <t xml:space="preserve">Доходы бюджетов муниципальных районов от возврата иными организациями остатков субсидий  прошлых лет </t>
  </si>
  <si>
    <t>(*) 916.  Администрация Погарского района</t>
  </si>
  <si>
    <t>(*) 003. Управление образования Погарского района</t>
  </si>
  <si>
    <t>(*) 006. Комитет по управлению муниципальным имуществом администрации Погарского района</t>
  </si>
  <si>
    <t>(*) 009. Финансовое управление администрации Погарского района</t>
  </si>
  <si>
    <t xml:space="preserve">"О внесении изменений </t>
  </si>
  <si>
    <t>в решение Погарского районного</t>
  </si>
  <si>
    <t>Приложение 8.1.</t>
  </si>
  <si>
    <t xml:space="preserve">к решению Погарского районного </t>
  </si>
  <si>
    <t>Ведомственная структура расходов районного бюджета на 2018 год и на плановый период 2019 и 2020 годов</t>
  </si>
  <si>
    <t>рублей</t>
  </si>
  <si>
    <t>Наименование</t>
  </si>
  <si>
    <t>КВСР</t>
  </si>
  <si>
    <t>Рз</t>
  </si>
  <si>
    <t>Пр</t>
  </si>
  <si>
    <t>ЦСР</t>
  </si>
  <si>
    <t>ВР</t>
  </si>
  <si>
    <t xml:space="preserve"> 2018 год</t>
  </si>
  <si>
    <t xml:space="preserve"> 2019 год</t>
  </si>
  <si>
    <t>2020 год</t>
  </si>
  <si>
    <t>ПОГАРСКИЙ РАЙОННЫЙ СОВЕТ НАРОДНЫХ ДЕПУТАТОВ</t>
  </si>
  <si>
    <t>002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</si>
  <si>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</si>
  <si>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</si>
  <si>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</si>
  <si>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</si>
  <si>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местного самоуправления</t>
  </si>
  <si>
    <t>15 0 00 80040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</si>
  <si>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</si>
  <si>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</si>
  <si>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</si>
  <si>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</si>
  <si>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</si>
  <si>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</si>
  <si>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</si>
  <si>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</si>
  <si>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 xml:space="preserve">Иные бюджетные  ассигнования </t>
  </si>
  <si>
    <t>800</t>
  </si>
  <si>
    <t>Уплата налогов, сборов и иных платежей</t>
  </si>
  <si>
    <t>850</t>
  </si>
  <si>
    <t>УПРАВЛЕНИЕ ОБРАЗОВАНИЯ АДМИНИСТРАЦИИ ПОГАРСКОГО РАЙОНА</t>
  </si>
  <si>
    <t>Образование</t>
  </si>
  <si>
    <t>07</t>
  </si>
  <si>
    <t>Дошкольное образование</t>
  </si>
  <si>
    <t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</si>
  <si>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>03 0 00 14710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</si>
  <si>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</si>
  <si>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</si>
  <si>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</si>
  <si>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</si>
  <si>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Дошкольные образовательные организации</t>
  </si>
  <si>
    <t xml:space="preserve">07 </t>
  </si>
  <si>
    <t>03 0 00 80300</t>
  </si>
  <si>
    <t>Иные бюджетные ассигнования</t>
  </si>
  <si>
    <t>Исполнение судебных актов</t>
  </si>
  <si>
    <t>830</t>
  </si>
  <si>
    <t>Общее образование</t>
  </si>
  <si>
    <t xml:space="preserve">003 </t>
  </si>
  <si>
    <t>02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</si>
  <si>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</si>
  <si>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03 0 00 14700</t>
  </si>
  <si>
    <t>Общеобразовательные организации</t>
  </si>
  <si>
    <t>03 0 00 80310</t>
  </si>
  <si>
    <t>Дополнительное образование детей</t>
  </si>
  <si>
    <t xml:space="preserve">Организации дополнительного образования </t>
  </si>
  <si>
    <t>03 0 00 80320</t>
  </si>
  <si>
    <t>Молодежная политика и оздоровление детей</t>
  </si>
  <si>
    <t>Мероприятия по проведению оздоровительной кампании детей</t>
  </si>
  <si>
    <t>03 0 00 14790</t>
  </si>
  <si>
    <t>Мероприятия по проведению оздоровительной кампании детей за счет средств местного бюджета</t>
  </si>
  <si>
    <t>03 0 00 S4790</t>
  </si>
  <si>
    <t>Другие вопросы в области образования</t>
  </si>
  <si>
    <t>09</t>
  </si>
  <si>
    <t xml:space="preserve"> Предоставление мер социальной  поддержки  работникам  образовательных  организаций , работающим  в сельских  населенных  пунктах  и поселках  городского типа на  территории Брянской  области</t>
  </si>
  <si>
    <t>03 0 00 14770</t>
  </si>
  <si>
    <t>Руководство  и управление в сфере установленных функций органов местного самоуправления</t>
  </si>
  <si>
    <t>03 0 00 80040</t>
  </si>
  <si>
    <t xml:space="preserve">Учреждения  психолого-медико-социального  сопровождения </t>
  </si>
  <si>
    <t>03 0 00 80340</t>
  </si>
  <si>
    <t>Учреждения, обеспечивающие деятельность органов местного самоуправления и муниципальных учреждений (бухгалтерия, метод, хэк)</t>
  </si>
  <si>
    <t>03 0 00 80720</t>
  </si>
  <si>
    <t>Уплата налогов, сборов и иных обязательных платежей</t>
  </si>
  <si>
    <t>03 0 00 83360</t>
  </si>
  <si>
    <t>Мероприятия в сфере пожарной безопасности</t>
  </si>
  <si>
    <t>03 0 11 81140</t>
  </si>
  <si>
    <t>Противодействие злоупотреблению наркотиками и их незаконному обороту</t>
  </si>
  <si>
    <t>03 0 11 81150</t>
  </si>
  <si>
    <t xml:space="preserve">Повышение безопасности  дорожного движения </t>
  </si>
  <si>
    <t>03 0 11 81660</t>
  </si>
  <si>
    <t>Организация и проведение олимпиад, выставок, конкурсов, конференций и других общественных мероприятий</t>
  </si>
  <si>
    <t>03 0 11 82340</t>
  </si>
  <si>
    <t xml:space="preserve">Организация временного трудоустройства несовершеннолетних граждан в возрасте от 14 до 18 лет </t>
  </si>
  <si>
    <t>03 0 11 82370</t>
  </si>
  <si>
    <t>Социальная политика</t>
  </si>
  <si>
    <t>10</t>
  </si>
  <si>
    <t xml:space="preserve">Охрана семьи и детства </t>
  </si>
  <si>
    <t>04</t>
  </si>
  <si>
    <t>Компенсация  части родительской  платы за  присмотр и уход за ребенком  в образовательных  организациях, реализующих образовательную  программу дошкольного  образования</t>
  </si>
  <si>
    <t>03 0 00 14780</t>
  </si>
  <si>
    <t>Социальное  обеспечение и иные  выплаты  населению</t>
  </si>
  <si>
    <t>300</t>
  </si>
  <si>
    <t>Социальные выплаты гражданам, кроме публичных нормативных социальных выплат</t>
  </si>
  <si>
    <t>320</t>
  </si>
  <si>
    <t>КОМИТЕТ ПО УПРАВЛЕНИЮ МУНИЦИПАЛЬНЫМ ИМУЩЕСТВОМ АДМИНИСТРАЦИИ ПОГАРСКОГО РАЙОНА</t>
  </si>
  <si>
    <t>Другие общегосударственные вопросы</t>
  </si>
  <si>
    <t>13</t>
  </si>
  <si>
    <t>07 0 00 80040</t>
  </si>
  <si>
    <t>07 0 00 83360</t>
  </si>
  <si>
    <t>Информационное обеспечение деятельности органов местного самоуправления</t>
  </si>
  <si>
    <t>07 0 00 80070</t>
  </si>
  <si>
    <t>Оценка имущества, признание прав и регулирование отношений муниципальной собственности</t>
  </si>
  <si>
    <t>07 0 00 80900</t>
  </si>
  <si>
    <t>Эксплуатация  и содержание имущества, находящегося в муниципальной собственности, арендованного недвижимого имущества</t>
  </si>
  <si>
    <t>07 0 00 80930</t>
  </si>
  <si>
    <t>Национальная экономика</t>
  </si>
  <si>
    <t>Другие вопросы в области  национальной экономики</t>
  </si>
  <si>
    <t>12</t>
  </si>
  <si>
    <t>Мероприятия по землеустройству и землепользованию</t>
  </si>
  <si>
    <t>07 0 00 80910</t>
  </si>
  <si>
    <t>ФИНАНСОВОЕ  УПРАВЛЕНИЕ  АДМИНИСТРАЦИИ  ПОГАРСКОГО 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</si>
  <si>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</si>
  <si>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</si>
  <si>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06 0 00 80040</t>
  </si>
  <si>
    <t>06 0 00 83360</t>
  </si>
  <si>
    <t>Резервные фонды</t>
  </si>
  <si>
    <t>11</t>
  </si>
  <si>
    <t>Резервный фонд местной администрации</t>
  </si>
  <si>
    <t>15 0 00 83030</t>
  </si>
  <si>
    <t xml:space="preserve">Иные бюджетные ассигнования </t>
  </si>
  <si>
    <t>Резервные  средства</t>
  </si>
  <si>
    <t>870</t>
  </si>
  <si>
    <t>Межбюджетные  трансферты общего характера  бюджетам субъектов  Российской  Федерации  и муниципальных 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</si>
  <si>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</si>
  <si>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</si>
  <si>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Реализация  государственных полномочий Брянской области по расчету и предоставлению дотаций на выравнивание бюджетной обеспеченности поселений</t>
  </si>
  <si>
    <t>06 0 00 15840</t>
  </si>
  <si>
    <t>Межбюджетные трансферты</t>
  </si>
  <si>
    <t>500</t>
  </si>
  <si>
    <t xml:space="preserve">Дотации </t>
  </si>
  <si>
    <t>510</t>
  </si>
  <si>
    <t>Иные дотации</t>
  </si>
  <si>
    <t>Поддержка мер по обеспечению сбалансированности бюджетов поселений</t>
  </si>
  <si>
    <t>06 0 00 83020</t>
  </si>
  <si>
    <t xml:space="preserve">Межбюджетные  трансферты </t>
  </si>
  <si>
    <t>Дотации</t>
  </si>
  <si>
    <t>АДМИНИСТРАЦИЯ ПОГАРСКОГО РАЙОНА                                             БРЯНСКОЙ ОБЛАСТИ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</si>
  <si>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</si>
  <si>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</si>
  <si>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02 0 00 80020</t>
  </si>
  <si>
    <t>02 0 00 80040</t>
  </si>
  <si>
    <t>02 0 00 83360</t>
  </si>
  <si>
    <t>Судебная система</t>
  </si>
  <si>
    <t>05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</si>
  <si>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</si>
  <si>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02 0 00 51200</t>
  </si>
  <si>
    <t>Обеспечение проведения выборов и референдумов</t>
  </si>
  <si>
    <t>Организация и проведение выборов и референдумов</t>
  </si>
  <si>
    <t>15 0 00 80060</t>
  </si>
  <si>
    <t>Специальные расходы</t>
  </si>
  <si>
    <t>880</t>
  </si>
  <si>
    <t>Другие  общегосударственные  вопросы</t>
  </si>
  <si>
    <t>Осуществление отдельных государственных полномочий в сфере деятельности по профилактике безнадзорности и правонарушений несовершеннолетних, организации деятельности административных комиссий и определения перечня должностных лиц органов местного самоуправления, уполномоченных составлять протоколы об административных правонарушениях</t>
  </si>
  <si>
    <t>02 0 00 12020</t>
  </si>
  <si>
    <t>Межбюджетные  трансферты</t>
  </si>
  <si>
    <t>Иные межбюджетные трансферты</t>
  </si>
  <si>
    <t>540</t>
  </si>
  <si>
    <t>02 0 00 80070</t>
  </si>
  <si>
    <t>Многофункциональные центры предоставления государственных и муниципальных услуг</t>
  </si>
  <si>
    <t>02 0 00 80710</t>
  </si>
  <si>
    <t>Уплата налога на имущество организаций и земельного налога</t>
  </si>
  <si>
    <t>851</t>
  </si>
  <si>
    <t xml:space="preserve">Уплата прочих налогов, сборов </t>
  </si>
  <si>
    <t>852</t>
  </si>
  <si>
    <t>Национальная  оборона</t>
  </si>
  <si>
    <t>Мобилизационная  и вневойсковая  подготовка</t>
  </si>
  <si>
    <t>Осуществление отдельных государственных полномочий по первичному воинскому учету на территориях, где отсутствуют военные комиссариаты</t>
  </si>
  <si>
    <t>02 0 00 51180</t>
  </si>
  <si>
    <t>Субвенции</t>
  </si>
  <si>
    <t>530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</si>
  <si>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</si>
  <si>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</si>
  <si>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Единые дежурно-диспетчерские службы</t>
  </si>
  <si>
    <t>02 0 00 80700</t>
  </si>
  <si>
    <t>Расходы на выплаты персоналу казенных учреждений</t>
  </si>
  <si>
    <t>110</t>
  </si>
  <si>
    <t>Другие вопросы в области национальной безопасности и правоохранительной деятельности</t>
  </si>
  <si>
    <t>Совершенствование системы профилактики правонарушений и усиление борьбы с преступностью</t>
  </si>
  <si>
    <t>02 0 11 81130</t>
  </si>
  <si>
    <t>Комплексные меры по профилактике терроризма и экстремизма, а также в минимизации и (или) ликвидации последствий проявлений терроризма и экстремизма на территории муниципального образования</t>
  </si>
  <si>
    <t>02 0 11 81180</t>
  </si>
  <si>
    <t>Сельское хозяйство и рыболовство</t>
  </si>
  <si>
    <t>Мероприятия по развитию сельского хозяйства</t>
  </si>
  <si>
    <t>02 0 11 83320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</si>
  <si>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</si>
  <si>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</si>
  <si>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Мероприятия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</si>
  <si>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02 0 00 83350</t>
  </si>
  <si>
    <t>Транспорт</t>
  </si>
  <si>
    <t>08</t>
  </si>
  <si>
    <t xml:space="preserve"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 </t>
  </si>
  <si>
    <t>02 0 00 81630</t>
  </si>
  <si>
    <t>Дорожное хозяйство (дорожные фонды)</t>
  </si>
  <si>
    <t>Обеспечение сохранности автомобильных дорог местного значения и условий безопасного движения по ним</t>
  </si>
  <si>
    <t>02 0 00 81610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</si>
  <si>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 местного значения в границах населенных пунктов поселения и обеспечение безопасности дорожного движения 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 в области использования автомобильных дорог и осуществление дорожной деятельности </t>
  </si>
  <si>
    <t>02 0 00 83740</t>
  </si>
  <si>
    <t>Осуществление  отдельных  государственных полномочий  в области  охраны  труда и уведомительной  регистрации  территориальных соглашений  и коллективных  договоров</t>
  </si>
  <si>
    <t>02 0 00 17900</t>
  </si>
  <si>
    <t>919</t>
  </si>
  <si>
    <t>02 0 00 80910</t>
  </si>
  <si>
    <t>Поддержка малого и среднего предпринимательства</t>
  </si>
  <si>
    <t>02 0 11 83250</t>
  </si>
  <si>
    <t>Жилищно-коммунальное хозяйство</t>
  </si>
  <si>
    <t>Жилищное хозяйство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</si>
  <si>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</si>
  <si>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02 0 00 81830</t>
  </si>
  <si>
    <t>Обеспечение мероприятий по капитальному ремонту многоквартирных домов за счет средств местного бюджета</t>
  </si>
  <si>
    <t>02 0 00 S9601</t>
  </si>
  <si>
    <t>Субсидии некоммерческим организациям (за исключением государственных (муниципальных) учреждений)</t>
  </si>
  <si>
    <t>630</t>
  </si>
  <si>
    <t>Повышение энергетической эффективности и обеспечения энергосбережения</t>
  </si>
  <si>
    <t>02 0 11 83260</t>
  </si>
  <si>
    <t xml:space="preserve">Субсидии некоммерческим организациям (за исключением государственных(муниципальных) </t>
  </si>
  <si>
    <t>Коммунальное хозяйство</t>
  </si>
  <si>
    <t>Реализация переданных полномочий по решению отдельных вопросов местного значения муниципальных районов в соответствии с заключенными договорами в сфере электро-, тепло-,газо- и водоснабжения населения, водоотведения, снабжения населения топливом</t>
  </si>
  <si>
    <t>02 0 00 83710</t>
  </si>
  <si>
    <t>Подготовка объектов ЖКХ к зиме</t>
  </si>
  <si>
    <t>02 0 00 13450</t>
  </si>
  <si>
    <t>Софинансирование объектов капитальных вложений муниципальной собственности за счет средств местного бюджета</t>
  </si>
  <si>
    <t>02 0 00 S1270</t>
  </si>
  <si>
    <t xml:space="preserve"> 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</si>
  <si>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</si>
  <si>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</si>
  <si>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</si>
  <si>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02 0 00 S3450</t>
  </si>
  <si>
    <t>Содержание, текущий и капитальный ремонт и обеспечение безопасности гидротехнических сооружений</t>
  </si>
  <si>
    <t>02 0 11 83300</t>
  </si>
  <si>
    <t>Охрана окружающей среды</t>
  </si>
  <si>
    <t>Другие вопросы в области охраны окружающей среды</t>
  </si>
  <si>
    <t>02 0 00 12800</t>
  </si>
  <si>
    <t>Организация и содержание мест  захоронения твердых бытовых отходов</t>
  </si>
  <si>
    <t>02 0 00 81720</t>
  </si>
  <si>
    <t>Охрана окружающей среды за счет средств местного бюджета</t>
  </si>
  <si>
    <t>02 0 00 S2800</t>
  </si>
  <si>
    <t>Мероприятия в сфере охраны окружающей среды</t>
  </si>
  <si>
    <t>02 0 11 83280</t>
  </si>
  <si>
    <t xml:space="preserve">Культура, кинематография </t>
  </si>
  <si>
    <t>Культура</t>
  </si>
  <si>
    <t>Осуществление передаваемых полномочий по предоставлению мер социальной поддержки по оплате жилья и коммунальных услуг отдельным категориям граждан, работающим в учреждениях культуры, находящихся в сельской местности или поселках городского типа на территории Брянской области</t>
  </si>
  <si>
    <t>02 0 00 14210</t>
  </si>
  <si>
    <t>Библиотеки</t>
  </si>
  <si>
    <t>02 0 00 80450</t>
  </si>
  <si>
    <t>Музеи и постоянные выставки</t>
  </si>
  <si>
    <t>02 0 00 80460</t>
  </si>
  <si>
    <t>Дворцы и дома культуры, клубы, выставочные залы</t>
  </si>
  <si>
    <t>02 0 00 80480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</si>
  <si>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</si>
  <si>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02 0 00 84260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</si>
  <si>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библиотечного обслуживания населения, комплектованию и обеспечению сохранности библиотечных фондов библиотек поселений</t>
  </si>
  <si>
    <t>02 0 00 84270</t>
  </si>
  <si>
    <t>Мероприятия по работе с семьей, детьми и молодежью</t>
  </si>
  <si>
    <t>02 0 11 82360</t>
  </si>
  <si>
    <t>Мероприятия по развитию культуры</t>
  </si>
  <si>
    <t>04 0 11 82400</t>
  </si>
  <si>
    <t>Пенсионное обеспечение</t>
  </si>
  <si>
    <t>Выплата муниципальных пенсий (доплат к государственным пенсиям)</t>
  </si>
  <si>
    <t>02 0 00 82450</t>
  </si>
  <si>
    <t>Социальное обеспечение и иные выплаты  населению</t>
  </si>
  <si>
    <t>Социальное обеспечение населения</t>
  </si>
  <si>
    <t xml:space="preserve">Обеспечение  сохранности  жилых  помещений,закрепленных  за детьми-сиротами  и  детьми,оставшимися  без  попечения  родителей     </t>
  </si>
  <si>
    <t>02 0 00 16710</t>
  </si>
  <si>
    <t>Оказание поддержки социально-ориентированным некоммерческим организациям</t>
  </si>
  <si>
    <t>02 0 00 82540</t>
  </si>
  <si>
    <t>Мероприятия подпрограммы "Обеспечение жильем молодых семей" федеральной целевой программы "Жилище" на 2015-2020 годы за счет средств местного бюджета</t>
  </si>
  <si>
    <t>02 0 00 L4970</t>
  </si>
  <si>
    <t>Организация 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</si>
  <si>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02 0 00 16723</t>
  </si>
  <si>
    <t>Публичные нормативные социальные выплаты гражданам</t>
  </si>
  <si>
    <t>310</t>
  </si>
  <si>
    <t>Обеспечение  предоставления жилых помещений детям - сиротам и детям, оставшимся без попечения родителей,лицам из их числа по договорам найма специализированных жилых помещений</t>
  </si>
  <si>
    <t>02 0 00 50820</t>
  </si>
  <si>
    <t>Выплата единовременного пособия при всех формах устройства детей, лишенных родительского попечения, в семью</t>
  </si>
  <si>
    <t>02 0 00 52600</t>
  </si>
  <si>
    <t>Другие вопросы в области  социальной  политики</t>
  </si>
  <si>
    <t xml:space="preserve">Организация 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опеке) </t>
  </si>
  <si>
    <t>02 0 00 16721</t>
  </si>
  <si>
    <t xml:space="preserve">Организация 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осташегося без опечения родителей) </t>
  </si>
  <si>
    <t>02 0 00 16722</t>
  </si>
  <si>
    <t>Профилактика безнадзорности и правонарушений несовершеннолетних</t>
  </si>
  <si>
    <t>02 0 11 81120</t>
  </si>
  <si>
    <t>Мероприятия по поддержке детей-сирот</t>
  </si>
  <si>
    <t>02 0 11 82490</t>
  </si>
  <si>
    <t>Физическая культура и спорт</t>
  </si>
  <si>
    <t xml:space="preserve">Физическая культура </t>
  </si>
  <si>
    <t>Спортивно-оздоровительные комплексы и центры</t>
  </si>
  <si>
    <t>02 0 00 80600</t>
  </si>
  <si>
    <t>Субсидии автономным учреждениям</t>
  </si>
  <si>
    <t>620</t>
  </si>
  <si>
    <t>Массовый спорт</t>
  </si>
  <si>
    <t>Мероприятия по развитию физической культуры и спорта</t>
  </si>
  <si>
    <t>05 0 11 82300</t>
  </si>
  <si>
    <t>КОНТРОЛЬНО-СЧЕТНАЯ ПАЛАТА ПОГАРСКОГО РАЙОНА</t>
  </si>
  <si>
    <t>917</t>
  </si>
  <si>
    <t>Обеспечение деятельности руководителя контрольно-счетного органа муниципального образования и его заместителей</t>
  </si>
  <si>
    <t>15 0 00 80050</t>
  </si>
  <si>
    <t>Итого</t>
  </si>
  <si>
    <t>Приложение 3</t>
  </si>
  <si>
    <t>Приложение 9.1.</t>
  </si>
  <si>
    <t>Распределение расходов районного бюджета по целевым статьям (муниципальным программам и непрограммным направлениям деятельности), группам и подгруппам видов расходов на 2018 год и на плановый период 2019 и 2020 годов</t>
  </si>
  <si>
    <t>(рублей)</t>
  </si>
  <si>
    <t>МП</t>
  </si>
  <si>
    <t>ППМП</t>
  </si>
  <si>
    <t>ОМ</t>
  </si>
  <si>
    <t>НР</t>
  </si>
  <si>
    <t xml:space="preserve"> 2020 год</t>
  </si>
  <si>
    <t>Реализация полномочий  органов местного самоуправления Погарского района (2015-2020 годы)</t>
  </si>
  <si>
    <t>0</t>
  </si>
  <si>
    <t>00</t>
  </si>
  <si>
    <t>12020</t>
  </si>
  <si>
    <t>14210</t>
  </si>
  <si>
    <t>16710</t>
  </si>
  <si>
    <t>16721</t>
  </si>
  <si>
    <t>16722</t>
  </si>
  <si>
    <t>16723</t>
  </si>
  <si>
    <t>17900</t>
  </si>
  <si>
    <t>Обеспечение  предоставления жилых помещений детям - сиротам и детям, оставшимся без попечения родителей, лицам из их числа по договорам найма специализированных жилых помещений</t>
  </si>
  <si>
    <t>50820</t>
  </si>
  <si>
    <t>51180</t>
  </si>
  <si>
    <t>51200</t>
  </si>
  <si>
    <t>52600</t>
  </si>
  <si>
    <t>80020</t>
  </si>
  <si>
    <t>80040</t>
  </si>
  <si>
    <t>83360</t>
  </si>
  <si>
    <t>80070</t>
  </si>
  <si>
    <t>80450</t>
  </si>
  <si>
    <t>80460</t>
  </si>
  <si>
    <t>80480</t>
  </si>
  <si>
    <t>80600</t>
  </si>
  <si>
    <t>80700</t>
  </si>
  <si>
    <t>80710</t>
  </si>
  <si>
    <t>81610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</si>
  <si>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автомобильным пассажирским транспортом по муниципальным маршрутам регулярных перевозок</t>
  </si>
  <si>
    <t>81630</t>
  </si>
  <si>
    <t>81720</t>
  </si>
  <si>
    <t>81830</t>
  </si>
  <si>
    <t>82450</t>
  </si>
  <si>
    <t>82540</t>
  </si>
  <si>
    <t>83350</t>
  </si>
  <si>
    <t>Реализация переданных полномочий по решению отдельных вопросовместного значения муниципальных районов в соответствии с заключенными договорами в сфере электро-, тепло-,газо- и водоснабжения населения, водоотведения, снабжения населения топливом</t>
  </si>
  <si>
    <t>83710</t>
  </si>
  <si>
    <t>83740</t>
  </si>
  <si>
    <t>84260</t>
  </si>
  <si>
    <t>84270</t>
  </si>
  <si>
    <t>L4970</t>
  </si>
  <si>
    <t>S1270</t>
  </si>
  <si>
    <t>S2800</t>
  </si>
  <si>
    <t>Обеспечение мероприятий по капитальному ремонту  многоквартирных домов за счет средств местного бюджета</t>
  </si>
  <si>
    <t>S9601</t>
  </si>
  <si>
    <t>Финансовое обеспечение мероприятий районного значения</t>
  </si>
  <si>
    <t>81120</t>
  </si>
  <si>
    <t>81130</t>
  </si>
  <si>
    <t>81180</t>
  </si>
  <si>
    <t>82360</t>
  </si>
  <si>
    <t>82490</t>
  </si>
  <si>
    <t>83250</t>
  </si>
  <si>
    <t>83260</t>
  </si>
  <si>
    <t>83300</t>
  </si>
  <si>
    <t>83320</t>
  </si>
  <si>
    <t>Развитие образования Погарского района (2015-2020 годы)</t>
  </si>
  <si>
    <t>14700</t>
  </si>
  <si>
    <t>14710</t>
  </si>
  <si>
    <t>Дополнительные меры государственной поддержки обучающихся</t>
  </si>
  <si>
    <t>14770</t>
  </si>
  <si>
    <t>14780</t>
  </si>
  <si>
    <t>14790</t>
  </si>
  <si>
    <t>80300</t>
  </si>
  <si>
    <t>80310</t>
  </si>
  <si>
    <t xml:space="preserve">Организации дополнительного образования  </t>
  </si>
  <si>
    <t>80320</t>
  </si>
  <si>
    <t>80340</t>
  </si>
  <si>
    <t>Уплата прочих налогов, сборов и иных платежей</t>
  </si>
  <si>
    <t>80720</t>
  </si>
  <si>
    <t>Отдельные мероприятия по развитию образования</t>
  </si>
  <si>
    <t>Создание новых мест в общеобразовательных организациях</t>
  </si>
  <si>
    <t>S4790</t>
  </si>
  <si>
    <t>81140</t>
  </si>
  <si>
    <t>81150</t>
  </si>
  <si>
    <t>81660</t>
  </si>
  <si>
    <t>82340</t>
  </si>
  <si>
    <t>82370</t>
  </si>
  <si>
    <t>Развитие и сохранение культурного наследия Погарского района (2015-2020 годы)</t>
  </si>
  <si>
    <t>82400</t>
  </si>
  <si>
    <t>Развитие физической культуры и спорта в Погарском районе (2015-2020 годы)</t>
  </si>
  <si>
    <t>Реализация мероприятий по поэтапному внедрению Всероссийского физкультурно-спортивного комплекса "Готов к труду и обороне"</t>
  </si>
  <si>
    <t>Управление муниципальными финансами Погарского района (2015-2020 годы)</t>
  </si>
  <si>
    <t>15840</t>
  </si>
  <si>
    <t>Предоставление   мер социальной  поддержки по оплате жилья и коммунальных услуг отдельным категориям граждан, работающим в учреждениях культуры, находящихся в сельской местности или поселках городского типа на террритории Брянской  области</t>
  </si>
  <si>
    <t>83020</t>
  </si>
  <si>
    <t>Иные межбюджетные трансферты бюджетам поселений</t>
  </si>
  <si>
    <t>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</t>
  </si>
  <si>
    <t xml:space="preserve">Межбюджетные трансферты </t>
  </si>
  <si>
    <t>Обеспечение сохранности автомобильных дорог местного значения и условий безопасности движения по ним</t>
  </si>
  <si>
    <t>Устойчивое развитие сельских территорий</t>
  </si>
  <si>
    <t>Обеспечение деятельности Комитета по управлению муниципальным имцществом  администрации Погарского района (2015-2020 годы)</t>
  </si>
  <si>
    <t>80900</t>
  </si>
  <si>
    <t>80090</t>
  </si>
  <si>
    <t>Приобретение земельных участков из земель сельскохозяйственного назначения в муниципальную собственность Погарского района</t>
  </si>
  <si>
    <t>80910</t>
  </si>
  <si>
    <t>80930</t>
  </si>
  <si>
    <t>Непрограммная деятельность</t>
  </si>
  <si>
    <t>15</t>
  </si>
  <si>
    <t>Резервные фонды местных администраций</t>
  </si>
  <si>
    <t>83030</t>
  </si>
  <si>
    <t>80060</t>
  </si>
  <si>
    <t>КОНТРОЛЬНО-СЧЁТНАЯ ПАЛАТА ПОГАРСКОГО РАЙОНА</t>
  </si>
  <si>
    <t>80050</t>
  </si>
  <si>
    <t>Приложение 4</t>
  </si>
  <si>
    <t>Приложение 10</t>
  </si>
  <si>
    <t>таблица4</t>
  </si>
  <si>
    <t>Распределение  иных межбюджетных трансфертов из бюджета муниципального района в бюджеты поселение на осуществление передаваемых полномочий по решению отдельных вопросов местного значение поселений в сфере дорожной деятельности на 2018 год и на  плановый период 2019 и 2020 годов.</t>
  </si>
  <si>
    <t>Наименование поселений</t>
  </si>
  <si>
    <t>2018 год</t>
  </si>
  <si>
    <t>2019 год</t>
  </si>
  <si>
    <t>Борщовское сельское поселение</t>
  </si>
  <si>
    <t xml:space="preserve">Вадьковское сельское поселение </t>
  </si>
  <si>
    <t>Витемлянское сельское поселение</t>
  </si>
  <si>
    <t xml:space="preserve">Городищенское сельское поселение </t>
  </si>
  <si>
    <t xml:space="preserve">Гриневское сельское поселение </t>
  </si>
  <si>
    <t xml:space="preserve">Долботовское сельское поселение </t>
  </si>
  <si>
    <t xml:space="preserve">Кистерское сельское поселение </t>
  </si>
  <si>
    <t xml:space="preserve">Посудичское сельское поселение  </t>
  </si>
  <si>
    <t xml:space="preserve">Прирубкинское сельское поселение </t>
  </si>
  <si>
    <t xml:space="preserve">Стеченское сельское поселение </t>
  </si>
  <si>
    <t>Суворовское сельское поселение</t>
  </si>
  <si>
    <t xml:space="preserve">Чаусовское сельское поселение </t>
  </si>
  <si>
    <t xml:space="preserve">Юдиновское сельское поселение </t>
  </si>
  <si>
    <t>ИТОГО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</si>
</sst>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* #,##0.00_р_._-;\-* #,##0.00_р_._-;_-* \-??_р_._-;_-@_-"/>
    <numFmt numFmtId="166" formatCode="@"/>
    <numFmt numFmtId="167" formatCode="#,##0.00"/>
    <numFmt numFmtId="168" formatCode="#,##0"/>
    <numFmt numFmtId="169" formatCode="0.00"/>
  </numFmts>
  <fonts count="21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i/>
      <sz val="10"/>
      <name val="Arial Cyr"/>
      <family val="0"/>
    </font>
    <font>
      <b/>
      <i/>
      <sz val="11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5" fontId="0" fillId="0" borderId="0" applyFill="0" applyBorder="0" applyAlignment="0" applyProtection="0"/>
  </cellStyleXfs>
  <cellXfs count="177">
    <xf numFmtId="164" fontId="0" fillId="0" borderId="0" xfId="0" applyAlignment="1">
      <alignment/>
    </xf>
    <xf numFmtId="164" fontId="3" fillId="0" borderId="0" xfId="21" applyFont="1" applyBorder="1" applyAlignment="1">
      <alignment/>
      <protection/>
    </xf>
    <xf numFmtId="164" fontId="3" fillId="0" borderId="0" xfId="21" applyFont="1" applyBorder="1">
      <alignment/>
      <protection/>
    </xf>
    <xf numFmtId="164" fontId="3" fillId="0" borderId="0" xfId="21" applyFont="1" applyBorder="1" applyAlignment="1">
      <alignment horizontal="left"/>
      <protection/>
    </xf>
    <xf numFmtId="164" fontId="3" fillId="2" borderId="0" xfId="21" applyFont="1" applyFill="1" applyBorder="1" applyAlignment="1">
      <alignment/>
      <protection/>
    </xf>
    <xf numFmtId="166" fontId="4" fillId="0" borderId="0" xfId="0" applyNumberFormat="1" applyFont="1" applyBorder="1" applyAlignment="1">
      <alignment horizontal="center" vertical="top" wrapText="1"/>
    </xf>
    <xf numFmtId="166" fontId="4" fillId="0" borderId="0" xfId="0" applyNumberFormat="1" applyFont="1" applyAlignment="1">
      <alignment horizontal="center" vertical="top" wrapText="1"/>
    </xf>
    <xf numFmtId="164" fontId="5" fillId="0" borderId="1" xfId="0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0" fillId="0" borderId="0" xfId="0" applyAlignment="1">
      <alignment horizontal="center"/>
    </xf>
    <xf numFmtId="166" fontId="7" fillId="0" borderId="1" xfId="0" applyNumberFormat="1" applyFont="1" applyBorder="1" applyAlignment="1">
      <alignment horizontal="center" vertical="top" wrapText="1"/>
    </xf>
    <xf numFmtId="166" fontId="5" fillId="0" borderId="1" xfId="0" applyNumberFormat="1" applyFont="1" applyBorder="1" applyAlignment="1">
      <alignment vertical="top"/>
    </xf>
    <xf numFmtId="164" fontId="8" fillId="0" borderId="1" xfId="0" applyFont="1" applyBorder="1" applyAlignment="1">
      <alignment horizontal="left" vertical="center" wrapText="1"/>
    </xf>
    <xf numFmtId="166" fontId="5" fillId="0" borderId="1" xfId="0" applyNumberFormat="1" applyFont="1" applyBorder="1" applyAlignment="1">
      <alignment horizontal="left" vertical="top" wrapText="1"/>
    </xf>
    <xf numFmtId="166" fontId="7" fillId="0" borderId="1" xfId="0" applyNumberFormat="1" applyFont="1" applyBorder="1" applyAlignment="1">
      <alignment horizontal="center" vertical="top"/>
    </xf>
    <xf numFmtId="166" fontId="5" fillId="0" borderId="1" xfId="0" applyNumberFormat="1" applyFont="1" applyFill="1" applyBorder="1" applyAlignment="1">
      <alignment horizontal="left" vertical="top" wrapText="1"/>
    </xf>
    <xf numFmtId="164" fontId="5" fillId="0" borderId="1" xfId="0" applyNumberFormat="1" applyFont="1" applyFill="1" applyBorder="1" applyAlignment="1">
      <alignment horizontal="left" vertical="top" wrapText="1"/>
    </xf>
    <xf numFmtId="164" fontId="5" fillId="0" borderId="1" xfId="0" applyFont="1" applyBorder="1" applyAlignment="1">
      <alignment/>
    </xf>
    <xf numFmtId="164" fontId="0" fillId="0" borderId="0" xfId="0" applyAlignment="1">
      <alignment vertical="top"/>
    </xf>
    <xf numFmtId="166" fontId="7" fillId="2" borderId="1" xfId="0" applyNumberFormat="1" applyFont="1" applyFill="1" applyBorder="1" applyAlignment="1">
      <alignment horizontal="center" vertical="top" wrapText="1"/>
    </xf>
    <xf numFmtId="166" fontId="5" fillId="0" borderId="1" xfId="0" applyNumberFormat="1" applyFont="1" applyBorder="1" applyAlignment="1">
      <alignment vertical="center"/>
    </xf>
    <xf numFmtId="164" fontId="4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left" vertical="top" wrapText="1"/>
    </xf>
    <xf numFmtId="166" fontId="5" fillId="2" borderId="1" xfId="0" applyNumberFormat="1" applyFont="1" applyFill="1" applyBorder="1" applyAlignment="1">
      <alignment vertical="top"/>
    </xf>
    <xf numFmtId="164" fontId="5" fillId="0" borderId="1" xfId="0" applyNumberFormat="1" applyFont="1" applyBorder="1" applyAlignment="1">
      <alignment horizontal="left" vertical="center" wrapText="1"/>
    </xf>
    <xf numFmtId="166" fontId="5" fillId="0" borderId="0" xfId="0" applyNumberFormat="1" applyFont="1" applyBorder="1" applyAlignment="1">
      <alignment vertical="top"/>
    </xf>
    <xf numFmtId="166" fontId="5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5" fillId="0" borderId="0" xfId="0" applyFont="1" applyBorder="1" applyAlignment="1">
      <alignment horizontal="left"/>
    </xf>
    <xf numFmtId="164" fontId="5" fillId="0" borderId="0" xfId="0" applyFont="1" applyFill="1" applyAlignment="1">
      <alignment/>
    </xf>
    <xf numFmtId="164" fontId="0" fillId="0" borderId="0" xfId="0" applyFill="1" applyAlignment="1">
      <alignment/>
    </xf>
    <xf numFmtId="164" fontId="5" fillId="0" borderId="0" xfId="20" applyFont="1" applyFill="1">
      <alignment/>
      <protection/>
    </xf>
    <xf numFmtId="164" fontId="5" fillId="0" borderId="0" xfId="20" applyFont="1" applyFill="1" applyAlignment="1">
      <alignment/>
      <protection/>
    </xf>
    <xf numFmtId="164" fontId="9" fillId="0" borderId="0" xfId="0" applyNumberFormat="1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right" vertical="center" wrapText="1"/>
    </xf>
    <xf numFmtId="164" fontId="5" fillId="0" borderId="0" xfId="20" applyFont="1" applyFill="1" applyBorder="1">
      <alignment/>
      <protection/>
    </xf>
    <xf numFmtId="166" fontId="5" fillId="0" borderId="3" xfId="20" applyNumberFormat="1" applyFont="1" applyFill="1" applyBorder="1" applyAlignment="1">
      <alignment horizontal="center" vertical="center" wrapText="1" shrinkToFit="1"/>
      <protection/>
    </xf>
    <xf numFmtId="164" fontId="5" fillId="0" borderId="3" xfId="20" applyFont="1" applyFill="1" applyBorder="1" applyAlignment="1">
      <alignment horizontal="center" vertical="center" shrinkToFit="1"/>
      <protection/>
    </xf>
    <xf numFmtId="164" fontId="5" fillId="0" borderId="3" xfId="20" applyFont="1" applyFill="1" applyBorder="1" applyAlignment="1">
      <alignment horizontal="center" vertical="center" wrapText="1"/>
      <protection/>
    </xf>
    <xf numFmtId="164" fontId="4" fillId="0" borderId="1" xfId="20" applyFont="1" applyFill="1" applyBorder="1" applyAlignment="1">
      <alignment horizontal="left" vertical="top" wrapText="1"/>
      <protection/>
    </xf>
    <xf numFmtId="166" fontId="4" fillId="0" borderId="1" xfId="20" applyNumberFormat="1" applyFont="1" applyFill="1" applyBorder="1" applyAlignment="1">
      <alignment horizontal="center" vertical="top" shrinkToFit="1"/>
      <protection/>
    </xf>
    <xf numFmtId="167" fontId="4" fillId="0" borderId="1" xfId="20" applyNumberFormat="1" applyFont="1" applyFill="1" applyBorder="1" applyAlignment="1" applyProtection="1">
      <alignment horizontal="right" vertical="top" shrinkToFit="1"/>
      <protection locked="0"/>
    </xf>
    <xf numFmtId="164" fontId="5" fillId="0" borderId="1" xfId="0" applyFont="1" applyFill="1" applyBorder="1" applyAlignment="1">
      <alignment horizontal="left" vertical="top" wrapText="1"/>
    </xf>
    <xf numFmtId="166" fontId="5" fillId="0" borderId="1" xfId="20" applyNumberFormat="1" applyFont="1" applyFill="1" applyBorder="1" applyAlignment="1">
      <alignment horizontal="center" vertical="top" shrinkToFit="1"/>
      <protection/>
    </xf>
    <xf numFmtId="167" fontId="5" fillId="0" borderId="1" xfId="20" applyNumberFormat="1" applyFont="1" applyFill="1" applyBorder="1" applyAlignment="1" applyProtection="1">
      <alignment horizontal="right" vertical="top" shrinkToFit="1"/>
      <protection locked="0"/>
    </xf>
    <xf numFmtId="164" fontId="11" fillId="0" borderId="1" xfId="0" applyFont="1" applyFill="1" applyBorder="1" applyAlignment="1">
      <alignment vertical="top" wrapText="1"/>
    </xf>
    <xf numFmtId="164" fontId="11" fillId="0" borderId="1" xfId="0" applyFont="1" applyFill="1" applyBorder="1" applyAlignment="1">
      <alignment wrapText="1"/>
    </xf>
    <xf numFmtId="164" fontId="5" fillId="0" borderId="1" xfId="20" applyFont="1" applyFill="1" applyBorder="1" applyAlignment="1">
      <alignment vertical="center" wrapText="1"/>
      <protection/>
    </xf>
    <xf numFmtId="164" fontId="12" fillId="0" borderId="4" xfId="0" applyFont="1" applyFill="1" applyBorder="1" applyAlignment="1">
      <alignment wrapText="1"/>
    </xf>
    <xf numFmtId="166" fontId="4" fillId="0" borderId="1" xfId="20" applyNumberFormat="1" applyFont="1" applyFill="1" applyBorder="1" applyAlignment="1">
      <alignment horizontal="center" vertical="top"/>
      <protection/>
    </xf>
    <xf numFmtId="164" fontId="5" fillId="0" borderId="1" xfId="20" applyFont="1" applyFill="1" applyBorder="1" applyAlignment="1">
      <alignment horizontal="left" vertical="top" wrapText="1"/>
      <protection/>
    </xf>
    <xf numFmtId="166" fontId="5" fillId="0" borderId="1" xfId="20" applyNumberFormat="1" applyFont="1" applyFill="1" applyBorder="1" applyAlignment="1">
      <alignment horizontal="center" vertical="top"/>
      <protection/>
    </xf>
    <xf numFmtId="164" fontId="4" fillId="0" borderId="1" xfId="0" applyFont="1" applyFill="1" applyBorder="1" applyAlignment="1">
      <alignment horizontal="center" vertical="top"/>
    </xf>
    <xf numFmtId="164" fontId="5" fillId="0" borderId="1" xfId="0" applyFont="1" applyFill="1" applyBorder="1" applyAlignment="1">
      <alignment horizontal="center" vertical="top"/>
    </xf>
    <xf numFmtId="164" fontId="12" fillId="0" borderId="1" xfId="0" applyFont="1" applyFill="1" applyBorder="1" applyAlignment="1">
      <alignment horizontal="left" vertical="center" wrapText="1"/>
    </xf>
    <xf numFmtId="164" fontId="11" fillId="0" borderId="1" xfId="0" applyFont="1" applyFill="1" applyBorder="1" applyAlignment="1">
      <alignment horizontal="left" vertical="center" wrapText="1"/>
    </xf>
    <xf numFmtId="164" fontId="11" fillId="0" borderId="1" xfId="0" applyFont="1" applyFill="1" applyBorder="1" applyAlignment="1">
      <alignment vertical="center" wrapText="1"/>
    </xf>
    <xf numFmtId="164" fontId="4" fillId="0" borderId="1" xfId="20" applyFont="1" applyFill="1" applyBorder="1" applyAlignment="1">
      <alignment vertical="center" wrapText="1"/>
      <protection/>
    </xf>
    <xf numFmtId="166" fontId="5" fillId="0" borderId="1" xfId="20" applyNumberFormat="1" applyFont="1" applyFill="1" applyBorder="1" applyAlignment="1">
      <alignment horizontal="center" vertical="center" shrinkToFit="1"/>
      <protection/>
    </xf>
    <xf numFmtId="167" fontId="5" fillId="0" borderId="1" xfId="20" applyNumberFormat="1" applyFont="1" applyFill="1" applyBorder="1" applyAlignment="1" applyProtection="1">
      <alignment horizontal="right" vertical="center" shrinkToFit="1"/>
      <protection locked="0"/>
    </xf>
    <xf numFmtId="164" fontId="12" fillId="0" borderId="1" xfId="0" applyFont="1" applyFill="1" applyBorder="1" applyAlignment="1">
      <alignment wrapText="1"/>
    </xf>
    <xf numFmtId="164" fontId="4" fillId="0" borderId="1" xfId="0" applyFont="1" applyFill="1" applyBorder="1" applyAlignment="1">
      <alignment horizontal="left" vertical="top" wrapText="1"/>
    </xf>
    <xf numFmtId="164" fontId="4" fillId="0" borderId="1" xfId="22" applyFont="1" applyFill="1" applyBorder="1" applyAlignment="1">
      <alignment horizontal="left" vertical="top" wrapText="1"/>
      <protection/>
    </xf>
    <xf numFmtId="166" fontId="4" fillId="0" borderId="1" xfId="22" applyNumberFormat="1" applyFont="1" applyFill="1" applyBorder="1" applyAlignment="1">
      <alignment horizontal="center" vertical="top" shrinkToFit="1"/>
      <protection/>
    </xf>
    <xf numFmtId="164" fontId="11" fillId="0" borderId="1" xfId="24" applyFont="1" applyFill="1" applyBorder="1" applyAlignment="1">
      <alignment wrapText="1"/>
      <protection/>
    </xf>
    <xf numFmtId="166" fontId="5" fillId="0" borderId="1" xfId="22" applyNumberFormat="1" applyFont="1" applyFill="1" applyBorder="1" applyAlignment="1">
      <alignment horizontal="center" vertical="top" shrinkToFit="1"/>
      <protection/>
    </xf>
    <xf numFmtId="166" fontId="4" fillId="0" borderId="1" xfId="22" applyNumberFormat="1" applyFont="1" applyFill="1" applyBorder="1" applyAlignment="1">
      <alignment horizontal="center" vertical="center" shrinkToFit="1"/>
      <protection/>
    </xf>
    <xf numFmtId="164" fontId="5" fillId="0" borderId="1" xfId="22" applyFont="1" applyFill="1" applyBorder="1" applyAlignment="1">
      <alignment horizontal="left" vertical="top" wrapText="1"/>
      <protection/>
    </xf>
    <xf numFmtId="166" fontId="5" fillId="0" borderId="1" xfId="22" applyNumberFormat="1" applyFont="1" applyFill="1" applyBorder="1" applyAlignment="1">
      <alignment horizontal="center" vertical="center" shrinkToFit="1"/>
      <protection/>
    </xf>
    <xf numFmtId="164" fontId="11" fillId="0" borderId="4" xfId="0" applyFont="1" applyFill="1" applyBorder="1" applyAlignment="1">
      <alignment/>
    </xf>
    <xf numFmtId="164" fontId="12" fillId="0" borderId="1" xfId="24" applyFont="1" applyFill="1" applyBorder="1" applyAlignment="1">
      <alignment wrapText="1"/>
      <protection/>
    </xf>
    <xf numFmtId="164" fontId="4" fillId="0" borderId="1" xfId="0" applyFont="1" applyFill="1" applyBorder="1" applyAlignment="1">
      <alignment wrapText="1"/>
    </xf>
    <xf numFmtId="164" fontId="5" fillId="0" borderId="1" xfId="0" applyFont="1" applyFill="1" applyBorder="1" applyAlignment="1">
      <alignment wrapText="1"/>
    </xf>
    <xf numFmtId="164" fontId="4" fillId="0" borderId="1" xfId="22" applyFont="1" applyFill="1" applyBorder="1" applyAlignment="1">
      <alignment vertical="center" wrapText="1"/>
      <protection/>
    </xf>
    <xf numFmtId="164" fontId="11" fillId="0" borderId="1" xfId="0" applyNumberFormat="1" applyFont="1" applyFill="1" applyBorder="1" applyAlignment="1">
      <alignment horizontal="left" vertical="center" wrapText="1"/>
    </xf>
    <xf numFmtId="164" fontId="12" fillId="0" borderId="1" xfId="24" applyNumberFormat="1" applyFont="1" applyFill="1" applyBorder="1" applyAlignment="1">
      <alignment horizontal="left" vertical="center" wrapText="1"/>
      <protection/>
    </xf>
    <xf numFmtId="164" fontId="11" fillId="0" borderId="1" xfId="24" applyNumberFormat="1" applyFont="1" applyFill="1" applyBorder="1" applyAlignment="1">
      <alignment horizontal="left" vertical="center" wrapText="1"/>
      <protection/>
    </xf>
    <xf numFmtId="164" fontId="11" fillId="0" borderId="4" xfId="0" applyFont="1" applyFill="1" applyBorder="1" applyAlignment="1">
      <alignment wrapText="1"/>
    </xf>
    <xf numFmtId="167" fontId="4" fillId="0" borderId="1" xfId="20" applyNumberFormat="1" applyFont="1" applyFill="1" applyBorder="1" applyAlignment="1">
      <alignment horizontal="right" vertical="top" shrinkToFit="1"/>
      <protection/>
    </xf>
    <xf numFmtId="167" fontId="5" fillId="0" borderId="1" xfId="20" applyNumberFormat="1" applyFont="1" applyFill="1" applyBorder="1" applyAlignment="1">
      <alignment horizontal="right" vertical="top" shrinkToFit="1"/>
      <protection/>
    </xf>
    <xf numFmtId="164" fontId="4" fillId="0" borderId="1" xfId="20" applyFont="1" applyFill="1" applyBorder="1" applyAlignment="1">
      <alignment wrapText="1"/>
      <protection/>
    </xf>
    <xf numFmtId="164" fontId="4" fillId="0" borderId="1" xfId="20" applyFont="1" applyFill="1" applyBorder="1">
      <alignment/>
      <protection/>
    </xf>
    <xf numFmtId="164" fontId="5" fillId="0" borderId="1" xfId="20" applyFont="1" applyFill="1" applyBorder="1">
      <alignment/>
      <protection/>
    </xf>
    <xf numFmtId="167" fontId="4" fillId="0" borderId="1" xfId="20" applyNumberFormat="1" applyFont="1" applyFill="1" applyBorder="1">
      <alignment/>
      <protection/>
    </xf>
    <xf numFmtId="164" fontId="5" fillId="0" borderId="0" xfId="20" applyFont="1">
      <alignment/>
      <protection/>
    </xf>
    <xf numFmtId="164" fontId="5" fillId="0" borderId="0" xfId="20" applyFont="1" applyAlignment="1">
      <alignment/>
      <protection/>
    </xf>
    <xf numFmtId="164" fontId="5" fillId="2" borderId="0" xfId="20" applyFont="1" applyFill="1">
      <alignment/>
      <protection/>
    </xf>
    <xf numFmtId="164" fontId="7" fillId="2" borderId="0" xfId="0" applyFont="1" applyFill="1" applyBorder="1" applyAlignment="1">
      <alignment horizontal="center" wrapText="1"/>
    </xf>
    <xf numFmtId="164" fontId="5" fillId="2" borderId="0" xfId="20" applyFont="1" applyFill="1" applyBorder="1">
      <alignment/>
      <protection/>
    </xf>
    <xf numFmtId="164" fontId="5" fillId="0" borderId="0" xfId="20" applyFont="1" applyAlignment="1">
      <alignment horizontal="right"/>
      <protection/>
    </xf>
    <xf numFmtId="166" fontId="5" fillId="2" borderId="3" xfId="20" applyNumberFormat="1" applyFont="1" applyFill="1" applyBorder="1" applyAlignment="1">
      <alignment horizontal="center" vertical="center" wrapText="1" shrinkToFit="1"/>
      <protection/>
    </xf>
    <xf numFmtId="166" fontId="5" fillId="2" borderId="1" xfId="20" applyNumberFormat="1" applyFont="1" applyFill="1" applyBorder="1" applyAlignment="1">
      <alignment horizontal="center" vertical="center" wrapText="1" shrinkToFit="1"/>
      <protection/>
    </xf>
    <xf numFmtId="164" fontId="5" fillId="2" borderId="3" xfId="20" applyFont="1" applyFill="1" applyBorder="1" applyAlignment="1">
      <alignment horizontal="center" vertical="center" shrinkToFit="1"/>
      <protection/>
    </xf>
    <xf numFmtId="164" fontId="5" fillId="2" borderId="3" xfId="20" applyFont="1" applyFill="1" applyBorder="1" applyAlignment="1">
      <alignment horizontal="center" vertical="center" wrapText="1"/>
      <protection/>
    </xf>
    <xf numFmtId="164" fontId="13" fillId="0" borderId="1" xfId="20" applyFont="1" applyFill="1" applyBorder="1" applyAlignment="1">
      <alignment horizontal="left" vertical="top" wrapText="1"/>
      <protection/>
    </xf>
    <xf numFmtId="166" fontId="13" fillId="0" borderId="1" xfId="20" applyNumberFormat="1" applyFont="1" applyFill="1" applyBorder="1" applyAlignment="1">
      <alignment horizontal="center" vertical="center" wrapText="1"/>
      <protection/>
    </xf>
    <xf numFmtId="166" fontId="13" fillId="0" borderId="1" xfId="20" applyNumberFormat="1" applyFont="1" applyFill="1" applyBorder="1" applyAlignment="1">
      <alignment horizontal="center" vertical="center" shrinkToFit="1"/>
      <protection/>
    </xf>
    <xf numFmtId="167" fontId="13" fillId="0" borderId="1" xfId="20" applyNumberFormat="1" applyFont="1" applyFill="1" applyBorder="1" applyAlignment="1" applyProtection="1">
      <alignment horizontal="right" vertical="center" shrinkToFit="1"/>
      <protection locked="0"/>
    </xf>
    <xf numFmtId="166" fontId="4" fillId="0" borderId="1" xfId="20" applyNumberFormat="1" applyFont="1" applyFill="1" applyBorder="1" applyAlignment="1">
      <alignment horizontal="center" vertical="center" wrapText="1"/>
      <protection/>
    </xf>
    <xf numFmtId="166" fontId="4" fillId="0" borderId="1" xfId="20" applyNumberFormat="1" applyFont="1" applyFill="1" applyBorder="1" applyAlignment="1">
      <alignment horizontal="center" vertical="center" shrinkToFit="1"/>
      <protection/>
    </xf>
    <xf numFmtId="167" fontId="4" fillId="0" borderId="1" xfId="20" applyNumberFormat="1" applyFont="1" applyFill="1" applyBorder="1" applyAlignment="1" applyProtection="1">
      <alignment horizontal="right" vertical="center" shrinkToFit="1"/>
      <protection locked="0"/>
    </xf>
    <xf numFmtId="166" fontId="4" fillId="0" borderId="5" xfId="20" applyNumberFormat="1" applyFont="1" applyFill="1" applyBorder="1" applyAlignment="1">
      <alignment horizontal="center" vertical="center" wrapText="1"/>
      <protection/>
    </xf>
    <xf numFmtId="166" fontId="4" fillId="0" borderId="5" xfId="20" applyNumberFormat="1" applyFont="1" applyFill="1" applyBorder="1" applyAlignment="1">
      <alignment horizontal="center" vertical="center" shrinkToFit="1"/>
      <protection/>
    </xf>
    <xf numFmtId="167" fontId="4" fillId="0" borderId="5" xfId="20" applyNumberFormat="1" applyFont="1" applyFill="1" applyBorder="1" applyAlignment="1" applyProtection="1">
      <alignment horizontal="right" vertical="center" shrinkToFit="1"/>
      <protection locked="0"/>
    </xf>
    <xf numFmtId="164" fontId="11" fillId="0" borderId="1" xfId="0" applyFont="1" applyBorder="1" applyAlignment="1">
      <alignment vertical="top" wrapText="1"/>
    </xf>
    <xf numFmtId="166" fontId="5" fillId="0" borderId="1" xfId="20" applyNumberFormat="1" applyFont="1" applyFill="1" applyBorder="1" applyAlignment="1">
      <alignment horizontal="center" vertical="center" wrapText="1"/>
      <protection/>
    </xf>
    <xf numFmtId="166" fontId="5" fillId="0" borderId="5" xfId="20" applyNumberFormat="1" applyFont="1" applyFill="1" applyBorder="1" applyAlignment="1">
      <alignment horizontal="center" vertical="center" shrinkToFit="1"/>
      <protection/>
    </xf>
    <xf numFmtId="164" fontId="11" fillId="0" borderId="1" xfId="0" applyFont="1" applyBorder="1" applyAlignment="1">
      <alignment wrapText="1"/>
    </xf>
    <xf numFmtId="166" fontId="5" fillId="0" borderId="1" xfId="22" applyNumberFormat="1" applyFont="1" applyFill="1" applyBorder="1" applyAlignment="1">
      <alignment horizontal="center" vertical="center" wrapText="1"/>
      <protection/>
    </xf>
    <xf numFmtId="164" fontId="11" fillId="0" borderId="4" xfId="0" applyFont="1" applyBorder="1" applyAlignment="1">
      <alignment wrapText="1"/>
    </xf>
    <xf numFmtId="166" fontId="4" fillId="0" borderId="1" xfId="22" applyNumberFormat="1" applyFont="1" applyFill="1" applyBorder="1" applyAlignment="1">
      <alignment horizontal="center" vertical="center" wrapText="1"/>
      <protection/>
    </xf>
    <xf numFmtId="167" fontId="4" fillId="0" borderId="5" xfId="20" applyNumberFormat="1" applyFont="1" applyFill="1" applyBorder="1" applyAlignment="1">
      <alignment horizontal="right" vertical="center" shrinkToFit="1"/>
      <protection/>
    </xf>
    <xf numFmtId="167" fontId="5" fillId="0" borderId="5" xfId="20" applyNumberFormat="1" applyFont="1" applyFill="1" applyBorder="1" applyAlignment="1">
      <alignment horizontal="right" vertical="center" shrinkToFit="1"/>
      <protection/>
    </xf>
    <xf numFmtId="164" fontId="4" fillId="0" borderId="1" xfId="20" applyFont="1" applyFill="1" applyBorder="1" applyAlignment="1">
      <alignment horizontal="left" vertical="center" wrapText="1"/>
      <protection/>
    </xf>
    <xf numFmtId="164" fontId="5" fillId="0" borderId="1" xfId="20" applyFont="1" applyFill="1" applyBorder="1" applyAlignment="1">
      <alignment horizontal="left" vertical="center" wrapText="1"/>
      <protection/>
    </xf>
    <xf numFmtId="164" fontId="11" fillId="0" borderId="1" xfId="0" applyFont="1" applyBorder="1" applyAlignment="1">
      <alignment vertical="center" wrapText="1"/>
    </xf>
    <xf numFmtId="167" fontId="4" fillId="0" borderId="1" xfId="20" applyNumberFormat="1" applyFont="1" applyFill="1" applyBorder="1" applyAlignment="1">
      <alignment horizontal="right" vertical="center" shrinkToFit="1"/>
      <protection/>
    </xf>
    <xf numFmtId="167" fontId="5" fillId="0" borderId="1" xfId="20" applyNumberFormat="1" applyFont="1" applyFill="1" applyBorder="1" applyAlignment="1">
      <alignment horizontal="right" vertical="center" shrinkToFit="1"/>
      <protection/>
    </xf>
    <xf numFmtId="164" fontId="5" fillId="0" borderId="1" xfId="20" applyFont="1" applyFill="1" applyBorder="1" applyAlignment="1">
      <alignment vertical="top" wrapText="1"/>
      <protection/>
    </xf>
    <xf numFmtId="164" fontId="11" fillId="0" borderId="1" xfId="24" applyFont="1" applyBorder="1" applyAlignment="1">
      <alignment wrapText="1"/>
      <protection/>
    </xf>
    <xf numFmtId="164" fontId="12" fillId="0" borderId="1" xfId="0" applyFont="1" applyBorder="1" applyAlignment="1">
      <alignment wrapText="1"/>
    </xf>
    <xf numFmtId="164" fontId="13" fillId="0" borderId="1" xfId="20" applyFont="1" applyFill="1" applyBorder="1" applyAlignment="1">
      <alignment wrapText="1"/>
      <protection/>
    </xf>
    <xf numFmtId="164" fontId="13" fillId="0" borderId="1" xfId="20" applyFont="1" applyFill="1" applyBorder="1" applyAlignment="1">
      <alignment horizontal="center" vertical="center" wrapText="1"/>
      <protection/>
    </xf>
    <xf numFmtId="167" fontId="13" fillId="0" borderId="1" xfId="20" applyNumberFormat="1" applyFont="1" applyFill="1" applyBorder="1" applyAlignment="1">
      <alignment horizontal="right" vertical="center" wrapText="1"/>
      <protection/>
    </xf>
    <xf numFmtId="164" fontId="12" fillId="0" borderId="4" xfId="0" applyFont="1" applyBorder="1" applyAlignment="1">
      <alignment wrapText="1"/>
    </xf>
    <xf numFmtId="166" fontId="4" fillId="0" borderId="1" xfId="20" applyNumberFormat="1" applyFont="1" applyFill="1" applyBorder="1" applyAlignment="1">
      <alignment horizontal="center" vertical="center"/>
      <protection/>
    </xf>
    <xf numFmtId="166" fontId="5" fillId="0" borderId="1" xfId="20" applyNumberFormat="1" applyFont="1" applyFill="1" applyBorder="1" applyAlignment="1">
      <alignment horizontal="center" vertical="center"/>
      <protection/>
    </xf>
    <xf numFmtId="164" fontId="11" fillId="2" borderId="1" xfId="0" applyFont="1" applyFill="1" applyBorder="1" applyAlignment="1">
      <alignment horizontal="left" vertical="center" wrapText="1"/>
    </xf>
    <xf numFmtId="164" fontId="12" fillId="2" borderId="1" xfId="0" applyFont="1" applyFill="1" applyBorder="1" applyAlignment="1">
      <alignment horizontal="left" vertical="center" wrapText="1"/>
    </xf>
    <xf numFmtId="166" fontId="5" fillId="0" borderId="1" xfId="20" applyNumberFormat="1" applyFont="1" applyFill="1" applyBorder="1" applyAlignment="1" applyProtection="1">
      <alignment horizontal="center" vertical="center"/>
      <protection/>
    </xf>
    <xf numFmtId="166" fontId="4" fillId="0" borderId="1" xfId="20" applyNumberFormat="1" applyFont="1" applyFill="1" applyBorder="1" applyAlignment="1" applyProtection="1">
      <alignment horizontal="center" vertical="center"/>
      <protection/>
    </xf>
    <xf numFmtId="167" fontId="4" fillId="0" borderId="1" xfId="20" applyNumberFormat="1" applyFont="1" applyFill="1" applyBorder="1" applyAlignment="1" applyProtection="1">
      <alignment horizontal="right" vertical="center"/>
      <protection/>
    </xf>
    <xf numFmtId="167" fontId="5" fillId="0" borderId="1" xfId="20" applyNumberFormat="1" applyFont="1" applyFill="1" applyBorder="1" applyAlignment="1" applyProtection="1">
      <alignment horizontal="right" vertical="center"/>
      <protection/>
    </xf>
    <xf numFmtId="166" fontId="4" fillId="0" borderId="1" xfId="22" applyNumberFormat="1" applyFont="1" applyFill="1" applyBorder="1" applyAlignment="1">
      <alignment horizontal="center" vertical="center"/>
      <protection/>
    </xf>
    <xf numFmtId="166" fontId="5" fillId="0" borderId="1" xfId="22" applyNumberFormat="1" applyFont="1" applyFill="1" applyBorder="1" applyAlignment="1" applyProtection="1">
      <alignment horizontal="center" vertical="center"/>
      <protection/>
    </xf>
    <xf numFmtId="166" fontId="4" fillId="0" borderId="1" xfId="22" applyNumberFormat="1" applyFont="1" applyFill="1" applyBorder="1" applyAlignment="1" applyProtection="1">
      <alignment horizontal="center" vertical="center"/>
      <protection/>
    </xf>
    <xf numFmtId="166" fontId="5" fillId="0" borderId="1" xfId="22" applyNumberFormat="1" applyFont="1" applyFill="1" applyBorder="1" applyAlignment="1">
      <alignment horizontal="center" vertical="center"/>
      <protection/>
    </xf>
    <xf numFmtId="164" fontId="13" fillId="0" borderId="1" xfId="20" applyFont="1" applyFill="1" applyBorder="1" applyAlignment="1">
      <alignment vertical="center" wrapText="1"/>
      <protection/>
    </xf>
    <xf numFmtId="166" fontId="13" fillId="0" borderId="1" xfId="20" applyNumberFormat="1" applyFont="1" applyFill="1" applyBorder="1" applyAlignment="1">
      <alignment horizontal="center" vertical="center"/>
      <protection/>
    </xf>
    <xf numFmtId="164" fontId="14" fillId="0" borderId="1" xfId="20" applyFont="1" applyFill="1" applyBorder="1" applyAlignment="1">
      <alignment horizontal="center" vertical="center"/>
      <protection/>
    </xf>
    <xf numFmtId="167" fontId="13" fillId="0" borderId="1" xfId="26" applyNumberFormat="1" applyFont="1" applyFill="1" applyBorder="1" applyAlignment="1" applyProtection="1">
      <alignment horizontal="right" vertical="center"/>
      <protection/>
    </xf>
    <xf numFmtId="167" fontId="4" fillId="0" borderId="1" xfId="26" applyNumberFormat="1" applyFont="1" applyFill="1" applyBorder="1" applyAlignment="1" applyProtection="1">
      <alignment horizontal="right" vertical="center"/>
      <protection/>
    </xf>
    <xf numFmtId="167" fontId="5" fillId="0" borderId="1" xfId="26" applyNumberFormat="1" applyFont="1" applyFill="1" applyBorder="1" applyAlignment="1" applyProtection="1">
      <alignment horizontal="right" vertical="center"/>
      <protection/>
    </xf>
    <xf numFmtId="166" fontId="15" fillId="0" borderId="1" xfId="20" applyNumberFormat="1" applyFont="1" applyFill="1" applyBorder="1" applyAlignment="1">
      <alignment horizontal="center" vertical="center"/>
      <protection/>
    </xf>
    <xf numFmtId="164" fontId="15" fillId="0" borderId="1" xfId="20" applyFont="1" applyFill="1" applyBorder="1" applyAlignment="1">
      <alignment horizontal="center" vertical="center"/>
      <protection/>
    </xf>
    <xf numFmtId="167" fontId="15" fillId="0" borderId="1" xfId="20" applyNumberFormat="1" applyFont="1" applyFill="1" applyBorder="1" applyAlignment="1">
      <alignment horizontal="right" vertical="center"/>
      <protection/>
    </xf>
    <xf numFmtId="166" fontId="8" fillId="0" borderId="1" xfId="20" applyNumberFormat="1" applyFont="1" applyFill="1" applyBorder="1" applyAlignment="1">
      <alignment horizontal="center" vertical="center"/>
      <protection/>
    </xf>
    <xf numFmtId="164" fontId="8" fillId="0" borderId="1" xfId="20" applyFont="1" applyFill="1" applyBorder="1" applyAlignment="1">
      <alignment horizontal="center" vertical="center"/>
      <protection/>
    </xf>
    <xf numFmtId="167" fontId="8" fillId="0" borderId="1" xfId="20" applyNumberFormat="1" applyFont="1" applyFill="1" applyBorder="1" applyAlignment="1">
      <alignment horizontal="right" vertical="center"/>
      <protection/>
    </xf>
    <xf numFmtId="164" fontId="13" fillId="0" borderId="1" xfId="20" applyFont="1" applyFill="1" applyBorder="1" applyAlignment="1">
      <alignment horizontal="center" vertical="center"/>
      <protection/>
    </xf>
    <xf numFmtId="167" fontId="13" fillId="0" borderId="1" xfId="20" applyNumberFormat="1" applyFont="1" applyFill="1" applyBorder="1" applyAlignment="1">
      <alignment horizontal="right" vertical="center"/>
      <protection/>
    </xf>
    <xf numFmtId="164" fontId="4" fillId="0" borderId="1" xfId="20" applyFont="1" applyFill="1" applyBorder="1" applyAlignment="1">
      <alignment horizontal="center" vertical="center"/>
      <protection/>
    </xf>
    <xf numFmtId="167" fontId="4" fillId="0" borderId="1" xfId="20" applyNumberFormat="1" applyFont="1" applyFill="1" applyBorder="1" applyAlignment="1">
      <alignment horizontal="right" vertical="center"/>
      <protection/>
    </xf>
    <xf numFmtId="164" fontId="5" fillId="0" borderId="1" xfId="20" applyFont="1" applyFill="1" applyBorder="1" applyAlignment="1">
      <alignment horizontal="center" vertical="center"/>
      <protection/>
    </xf>
    <xf numFmtId="167" fontId="5" fillId="0" borderId="1" xfId="20" applyNumberFormat="1" applyFont="1" applyFill="1" applyBorder="1" applyAlignment="1">
      <alignment horizontal="right" vertical="center"/>
      <protection/>
    </xf>
    <xf numFmtId="164" fontId="13" fillId="0" borderId="1" xfId="20" applyFont="1" applyFill="1" applyBorder="1" applyAlignment="1">
      <alignment horizontal="left" wrapText="1"/>
      <protection/>
    </xf>
    <xf numFmtId="166" fontId="15" fillId="0" borderId="1" xfId="20" applyNumberFormat="1" applyFont="1" applyFill="1" applyBorder="1" applyAlignment="1">
      <alignment horizontal="center" vertical="center" wrapText="1"/>
      <protection/>
    </xf>
    <xf numFmtId="164" fontId="15" fillId="0" borderId="1" xfId="20" applyFont="1" applyFill="1" applyBorder="1" applyAlignment="1">
      <alignment horizontal="center" vertical="center" wrapText="1"/>
      <protection/>
    </xf>
    <xf numFmtId="167" fontId="15" fillId="0" borderId="1" xfId="20" applyNumberFormat="1" applyFont="1" applyFill="1" applyBorder="1" applyAlignment="1">
      <alignment horizontal="right" vertical="center" wrapText="1"/>
      <protection/>
    </xf>
    <xf numFmtId="164" fontId="13" fillId="0" borderId="1" xfId="20" applyFont="1" applyFill="1" applyBorder="1" applyAlignment="1">
      <alignment horizontal="left"/>
      <protection/>
    </xf>
    <xf numFmtId="164" fontId="4" fillId="0" borderId="1" xfId="20" applyNumberFormat="1" applyFont="1" applyFill="1" applyBorder="1" applyAlignment="1" applyProtection="1">
      <alignment horizontal="left" vertical="top" wrapText="1"/>
      <protection/>
    </xf>
    <xf numFmtId="164" fontId="16" fillId="0" borderId="0" xfId="0" applyFont="1" applyAlignment="1">
      <alignment/>
    </xf>
    <xf numFmtId="164" fontId="15" fillId="0" borderId="0" xfId="0" applyFont="1" applyBorder="1" applyAlignment="1">
      <alignment horizontal="center" wrapText="1"/>
    </xf>
    <xf numFmtId="164" fontId="0" fillId="0" borderId="0" xfId="0" applyFont="1" applyAlignment="1">
      <alignment/>
    </xf>
    <xf numFmtId="164" fontId="17" fillId="0" borderId="0" xfId="0" applyFont="1" applyAlignment="1">
      <alignment wrapText="1"/>
    </xf>
    <xf numFmtId="164" fontId="18" fillId="0" borderId="0" xfId="0" applyFont="1" applyAlignment="1">
      <alignment horizontal="right" wrapText="1"/>
    </xf>
    <xf numFmtId="164" fontId="19" fillId="0" borderId="3" xfId="0" applyFont="1" applyBorder="1" applyAlignment="1">
      <alignment/>
    </xf>
    <xf numFmtId="164" fontId="19" fillId="0" borderId="3" xfId="0" applyFont="1" applyBorder="1" applyAlignment="1">
      <alignment horizontal="center"/>
    </xf>
    <xf numFmtId="164" fontId="19" fillId="0" borderId="1" xfId="0" applyFont="1" applyBorder="1" applyAlignment="1">
      <alignment horizontal="center"/>
    </xf>
    <xf numFmtId="164" fontId="20" fillId="0" borderId="1" xfId="0" applyFont="1" applyBorder="1" applyAlignment="1">
      <alignment horizontal="left" wrapText="1"/>
    </xf>
    <xf numFmtId="168" fontId="20" fillId="0" borderId="1" xfId="0" applyNumberFormat="1" applyFont="1" applyBorder="1" applyAlignment="1">
      <alignment horizontal="center"/>
    </xf>
    <xf numFmtId="167" fontId="20" fillId="0" borderId="1" xfId="0" applyNumberFormat="1" applyFont="1" applyBorder="1" applyAlignment="1">
      <alignment horizontal="right"/>
    </xf>
    <xf numFmtId="169" fontId="0" fillId="0" borderId="0" xfId="0" applyNumberFormat="1" applyAlignment="1">
      <alignment/>
    </xf>
    <xf numFmtId="164" fontId="19" fillId="0" borderId="1" xfId="0" applyFont="1" applyBorder="1" applyAlignment="1">
      <alignment horizontal="left"/>
    </xf>
    <xf numFmtId="167" fontId="19" fillId="0" borderId="1" xfId="0" applyNumberFormat="1" applyFont="1" applyBorder="1" applyAlignment="1">
      <alignment horizontal="right"/>
    </xf>
    <xf numFmtId="167" fontId="19" fillId="0" borderId="1" xfId="0" applyNumberFormat="1" applyFont="1" applyBorder="1" applyAlignment="1">
      <alignment horizontal="center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2 2" xfId="21"/>
    <cellStyle name="Обычный 2 3" xfId="22"/>
    <cellStyle name="Обычный 3" xfId="23"/>
    <cellStyle name="Обычный 4" xfId="24"/>
    <cellStyle name="Обычный 5" xfId="25"/>
    <cellStyle name="Финансовый 2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ED1C24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N95"/>
  <sheetViews>
    <sheetView tabSelected="1" view="pageBreakPreview" zoomScale="115" zoomScaleSheetLayoutView="115" workbookViewId="0" topLeftCell="A1">
      <selection activeCell="J22" sqref="J22"/>
    </sheetView>
  </sheetViews>
  <sheetFormatPr defaultColWidth="8.00390625" defaultRowHeight="12.75"/>
  <cols>
    <col min="1" max="1" width="6.75390625" style="0" customWidth="1"/>
    <col min="2" max="2" width="22.375" style="0" customWidth="1"/>
    <col min="3" max="7" width="9.00390625" style="0" customWidth="1"/>
    <col min="8" max="8" width="21.125" style="0" customWidth="1"/>
    <col min="9" max="9" width="3.75390625" style="0" customWidth="1"/>
    <col min="10" max="16384" width="9.00390625" style="0" customWidth="1"/>
  </cols>
  <sheetData>
    <row r="1" spans="4:11" ht="18.75">
      <c r="D1" s="1" t="s">
        <v>0</v>
      </c>
      <c r="F1" s="1"/>
      <c r="G1" s="1"/>
      <c r="H1" s="1"/>
      <c r="I1" s="1"/>
      <c r="J1" s="2"/>
      <c r="K1" s="2"/>
    </row>
    <row r="2" spans="4:11" ht="18.75">
      <c r="D2" s="1" t="s">
        <v>1</v>
      </c>
      <c r="F2" s="1"/>
      <c r="G2" s="1"/>
      <c r="H2" s="1"/>
      <c r="I2" s="1"/>
      <c r="J2" s="1"/>
      <c r="K2" s="1"/>
    </row>
    <row r="3" spans="4:11" ht="18.75">
      <c r="D3" s="1" t="s">
        <v>2</v>
      </c>
      <c r="F3" s="1"/>
      <c r="G3" s="1"/>
      <c r="H3" s="1"/>
      <c r="I3" s="1"/>
      <c r="J3" s="1"/>
      <c r="K3" s="1"/>
    </row>
    <row r="4" spans="4:11" ht="18.75">
      <c r="D4" s="1" t="s">
        <v>3</v>
      </c>
      <c r="F4" s="1"/>
      <c r="G4" s="1"/>
      <c r="H4" s="1"/>
      <c r="I4" s="1"/>
      <c r="J4" s="1"/>
      <c r="K4" s="1"/>
    </row>
    <row r="5" spans="4:11" ht="18.75">
      <c r="D5" s="1" t="s">
        <v>4</v>
      </c>
      <c r="F5" s="1"/>
      <c r="G5" s="1"/>
      <c r="H5" s="1"/>
      <c r="I5" s="1"/>
      <c r="J5" s="1"/>
      <c r="K5" s="1"/>
    </row>
    <row r="6" spans="4:11" ht="18.75">
      <c r="D6" s="1" t="s">
        <v>5</v>
      </c>
      <c r="F6" s="1"/>
      <c r="G6" s="1"/>
      <c r="H6" s="1"/>
      <c r="I6" s="1"/>
      <c r="J6" s="1"/>
      <c r="K6" s="1"/>
    </row>
    <row r="7" spans="4:11" ht="18.75">
      <c r="D7" s="1" t="s">
        <v>2</v>
      </c>
      <c r="F7" s="1"/>
      <c r="G7" s="1"/>
      <c r="H7" s="1"/>
      <c r="I7" s="1"/>
      <c r="J7" s="1"/>
      <c r="K7" s="1"/>
    </row>
    <row r="8" spans="4:11" ht="18.75">
      <c r="D8" s="1" t="s">
        <v>6</v>
      </c>
      <c r="F8" s="1"/>
      <c r="G8" s="1"/>
      <c r="H8" s="1"/>
      <c r="I8" s="1"/>
      <c r="J8" s="1"/>
      <c r="K8" s="1"/>
    </row>
    <row r="9" spans="4:11" ht="18.75">
      <c r="D9" s="1" t="s">
        <v>7</v>
      </c>
      <c r="F9" s="3"/>
      <c r="G9" s="3"/>
      <c r="H9" s="3"/>
      <c r="I9" s="3"/>
      <c r="J9" s="3"/>
      <c r="K9" s="3"/>
    </row>
    <row r="10" spans="4:11" ht="18.75">
      <c r="D10" s="1" t="s">
        <v>8</v>
      </c>
      <c r="F10" s="1"/>
      <c r="G10" s="1"/>
      <c r="H10" s="1"/>
      <c r="I10" s="1"/>
      <c r="J10" s="1"/>
      <c r="K10" s="1"/>
    </row>
    <row r="11" spans="4:11" ht="18.75">
      <c r="D11" s="3"/>
      <c r="F11" s="3"/>
      <c r="G11" s="3"/>
      <c r="H11" s="3"/>
      <c r="I11" s="3"/>
      <c r="J11" s="3"/>
      <c r="K11" s="3"/>
    </row>
    <row r="12" spans="4:11" ht="18.75">
      <c r="D12" s="1" t="s">
        <v>9</v>
      </c>
      <c r="F12" s="1"/>
      <c r="G12" s="1"/>
      <c r="H12" s="1"/>
      <c r="I12" s="1"/>
      <c r="J12" s="1"/>
      <c r="K12" s="1"/>
    </row>
    <row r="13" spans="4:11" ht="18.75">
      <c r="D13" s="1" t="s">
        <v>10</v>
      </c>
      <c r="F13" s="1"/>
      <c r="G13" s="1"/>
      <c r="H13" s="1"/>
      <c r="I13" s="1"/>
      <c r="J13" s="1"/>
      <c r="K13" s="1"/>
    </row>
    <row r="14" spans="4:11" ht="18.75">
      <c r="D14" s="1" t="s">
        <v>2</v>
      </c>
      <c r="F14" s="1"/>
      <c r="G14" s="1"/>
      <c r="H14" s="1"/>
      <c r="I14" s="1"/>
      <c r="J14" s="1"/>
      <c r="K14" s="1"/>
    </row>
    <row r="15" spans="4:11" ht="18.75">
      <c r="D15" s="4" t="s">
        <v>6</v>
      </c>
      <c r="F15" s="4"/>
      <c r="G15" s="4"/>
      <c r="H15" s="4"/>
      <c r="I15" s="4"/>
      <c r="J15" s="4"/>
      <c r="K15" s="4"/>
    </row>
    <row r="16" spans="4:11" ht="18.75">
      <c r="D16" s="4" t="s">
        <v>7</v>
      </c>
      <c r="F16" s="4"/>
      <c r="G16" s="4"/>
      <c r="H16" s="4"/>
      <c r="I16" s="4"/>
      <c r="J16" s="4"/>
      <c r="K16" s="4"/>
    </row>
    <row r="17" spans="4:11" ht="18.75">
      <c r="D17" s="1" t="s">
        <v>8</v>
      </c>
      <c r="F17" s="1"/>
      <c r="G17" s="1"/>
      <c r="H17" s="1"/>
      <c r="I17" s="1"/>
      <c r="J17" s="1"/>
      <c r="K17" s="1"/>
    </row>
    <row r="18" spans="2:8" ht="12.75" customHeight="1">
      <c r="B18" s="5"/>
      <c r="C18" s="5"/>
      <c r="D18" s="5"/>
      <c r="E18" s="5"/>
      <c r="F18" s="5"/>
      <c r="G18" s="5"/>
      <c r="H18" s="5"/>
    </row>
    <row r="19" spans="2:8" ht="12.75" customHeight="1">
      <c r="B19" s="5" t="s">
        <v>11</v>
      </c>
      <c r="C19" s="5"/>
      <c r="D19" s="5"/>
      <c r="E19" s="5"/>
      <c r="F19" s="5"/>
      <c r="G19" s="5"/>
      <c r="H19" s="5"/>
    </row>
    <row r="20" spans="2:8" ht="12.75">
      <c r="B20" s="6"/>
      <c r="C20" s="6"/>
      <c r="D20" s="6"/>
      <c r="E20" s="6"/>
      <c r="F20" s="6"/>
      <c r="G20" s="6"/>
      <c r="H20" s="6"/>
    </row>
    <row r="21" spans="1:8" ht="48" customHeight="1">
      <c r="A21" s="7" t="s">
        <v>12</v>
      </c>
      <c r="B21" s="7"/>
      <c r="C21" s="8" t="s">
        <v>13</v>
      </c>
      <c r="D21" s="8"/>
      <c r="E21" s="8"/>
      <c r="F21" s="8"/>
      <c r="G21" s="8"/>
      <c r="H21" s="8"/>
    </row>
    <row r="22" spans="1:14" ht="45.75" customHeight="1">
      <c r="A22" s="9" t="s">
        <v>14</v>
      </c>
      <c r="B22" s="8" t="s">
        <v>15</v>
      </c>
      <c r="C22" s="8"/>
      <c r="D22" s="8"/>
      <c r="E22" s="8"/>
      <c r="F22" s="8"/>
      <c r="G22" s="8"/>
      <c r="H22" s="8"/>
      <c r="N22" s="10"/>
    </row>
    <row r="23" spans="1:8" ht="15.75" customHeight="1">
      <c r="A23" s="11" t="s">
        <v>16</v>
      </c>
      <c r="B23" s="11"/>
      <c r="C23" s="11"/>
      <c r="D23" s="11"/>
      <c r="E23" s="11"/>
      <c r="F23" s="11"/>
      <c r="G23" s="11"/>
      <c r="H23" s="11"/>
    </row>
    <row r="24" spans="1:8" ht="81" customHeight="1">
      <c r="A24" s="12" t="s">
        <v>17</v>
      </c>
      <c r="B24" s="12" t="s">
        <v>18</v>
      </c>
      <c r="C24" s="13" t="s">
        <v>19</v>
      </c>
      <c r="D24" s="13"/>
      <c r="E24" s="13"/>
      <c r="F24" s="13"/>
      <c r="G24" s="13"/>
      <c r="H24" s="13"/>
    </row>
    <row r="25" spans="1:8" ht="58.5" customHeight="1">
      <c r="A25" s="12" t="s">
        <v>17</v>
      </c>
      <c r="B25" s="14" t="s">
        <v>20</v>
      </c>
      <c r="C25" s="14" t="s">
        <v>21</v>
      </c>
      <c r="D25" s="14"/>
      <c r="E25" s="14"/>
      <c r="F25" s="14"/>
      <c r="G25" s="14"/>
      <c r="H25" s="14"/>
    </row>
    <row r="26" spans="1:8" ht="40.5" customHeight="1">
      <c r="A26" s="12" t="s">
        <v>17</v>
      </c>
      <c r="B26" s="14" t="s">
        <v>22</v>
      </c>
      <c r="C26" s="14" t="s">
        <v>23</v>
      </c>
      <c r="D26" s="14"/>
      <c r="E26" s="14"/>
      <c r="F26" s="14"/>
      <c r="G26" s="14"/>
      <c r="H26" s="14"/>
    </row>
    <row r="27" spans="1:8" ht="43.5" customHeight="1">
      <c r="A27" s="12" t="s">
        <v>17</v>
      </c>
      <c r="B27" s="14" t="s">
        <v>24</v>
      </c>
      <c r="C27" s="14" t="s">
        <v>25</v>
      </c>
      <c r="D27" s="14"/>
      <c r="E27" s="14"/>
      <c r="F27" s="14"/>
      <c r="G27" s="14"/>
      <c r="H27" s="14"/>
    </row>
    <row r="28" spans="1:8" ht="53.25" customHeight="1">
      <c r="A28" s="12" t="s">
        <v>17</v>
      </c>
      <c r="B28" s="14" t="s">
        <v>26</v>
      </c>
      <c r="C28" s="14" t="s">
        <v>27</v>
      </c>
      <c r="D28" s="14"/>
      <c r="E28" s="14"/>
      <c r="F28" s="14"/>
      <c r="G28" s="14"/>
      <c r="H28" s="14"/>
    </row>
    <row r="29" spans="1:8" ht="54.75" customHeight="1">
      <c r="A29" s="12" t="s">
        <v>17</v>
      </c>
      <c r="B29" s="14" t="s">
        <v>28</v>
      </c>
      <c r="C29" s="14" t="s">
        <v>29</v>
      </c>
      <c r="D29" s="14"/>
      <c r="E29" s="14"/>
      <c r="F29" s="14"/>
      <c r="G29" s="14"/>
      <c r="H29" s="14"/>
    </row>
    <row r="30" spans="1:8" ht="65.25" customHeight="1">
      <c r="A30" s="12" t="s">
        <v>17</v>
      </c>
      <c r="B30" s="14" t="s">
        <v>30</v>
      </c>
      <c r="C30" s="14" t="s">
        <v>31</v>
      </c>
      <c r="D30" s="14"/>
      <c r="E30" s="14"/>
      <c r="F30" s="14"/>
      <c r="G30" s="14"/>
      <c r="H30" s="14"/>
    </row>
    <row r="31" spans="1:8" ht="66.75" customHeight="1">
      <c r="A31" s="12" t="s">
        <v>17</v>
      </c>
      <c r="B31" s="14" t="s">
        <v>32</v>
      </c>
      <c r="C31" s="14" t="s">
        <v>33</v>
      </c>
      <c r="D31" s="14"/>
      <c r="E31" s="14"/>
      <c r="F31" s="14"/>
      <c r="G31" s="14"/>
      <c r="H31" s="14"/>
    </row>
    <row r="32" spans="1:8" ht="66" customHeight="1">
      <c r="A32" s="12" t="s">
        <v>17</v>
      </c>
      <c r="B32" s="14" t="s">
        <v>34</v>
      </c>
      <c r="C32" s="14" t="s">
        <v>35</v>
      </c>
      <c r="D32" s="14"/>
      <c r="E32" s="14"/>
      <c r="F32" s="14"/>
      <c r="G32" s="14"/>
      <c r="H32" s="14"/>
    </row>
    <row r="33" spans="1:8" ht="30" customHeight="1">
      <c r="A33" s="12" t="s">
        <v>17</v>
      </c>
      <c r="B33" s="14" t="s">
        <v>36</v>
      </c>
      <c r="C33" s="14" t="s">
        <v>37</v>
      </c>
      <c r="D33" s="14"/>
      <c r="E33" s="14"/>
      <c r="F33" s="14"/>
      <c r="G33" s="14"/>
      <c r="H33" s="14"/>
    </row>
    <row r="34" spans="1:8" ht="41.25" customHeight="1">
      <c r="A34" s="12" t="s">
        <v>17</v>
      </c>
      <c r="B34" s="14" t="s">
        <v>38</v>
      </c>
      <c r="C34" s="14" t="s">
        <v>39</v>
      </c>
      <c r="D34" s="14"/>
      <c r="E34" s="14"/>
      <c r="F34" s="14"/>
      <c r="G34" s="14"/>
      <c r="H34" s="14"/>
    </row>
    <row r="35" spans="1:8" ht="39.75" customHeight="1">
      <c r="A35" s="12" t="s">
        <v>17</v>
      </c>
      <c r="B35" s="14" t="s">
        <v>40</v>
      </c>
      <c r="C35" s="14" t="s">
        <v>41</v>
      </c>
      <c r="D35" s="14"/>
      <c r="E35" s="14"/>
      <c r="F35" s="14"/>
      <c r="G35" s="14"/>
      <c r="H35" s="14"/>
    </row>
    <row r="36" spans="1:8" ht="15.75">
      <c r="A36" s="15" t="s">
        <v>42</v>
      </c>
      <c r="B36" s="15"/>
      <c r="C36" s="15"/>
      <c r="D36" s="15"/>
      <c r="E36" s="15"/>
      <c r="F36" s="15"/>
      <c r="G36" s="15"/>
      <c r="H36" s="15"/>
    </row>
    <row r="37" spans="1:8" ht="27.75" customHeight="1">
      <c r="A37" s="12" t="s">
        <v>43</v>
      </c>
      <c r="B37" s="14" t="s">
        <v>44</v>
      </c>
      <c r="C37" s="14" t="s">
        <v>45</v>
      </c>
      <c r="D37" s="14"/>
      <c r="E37" s="14"/>
      <c r="F37" s="14"/>
      <c r="G37" s="14"/>
      <c r="H37" s="14"/>
    </row>
    <row r="38" spans="1:8" ht="42" customHeight="1">
      <c r="A38" s="12" t="s">
        <v>43</v>
      </c>
      <c r="B38" s="14" t="s">
        <v>46</v>
      </c>
      <c r="C38" s="14" t="s">
        <v>47</v>
      </c>
      <c r="D38" s="14"/>
      <c r="E38" s="14"/>
      <c r="F38" s="14"/>
      <c r="G38" s="14"/>
      <c r="H38" s="14"/>
    </row>
    <row r="39" spans="1:8" ht="40.5" customHeight="1">
      <c r="A39" s="12" t="s">
        <v>43</v>
      </c>
      <c r="B39" s="14" t="s">
        <v>48</v>
      </c>
      <c r="C39" s="14" t="s">
        <v>49</v>
      </c>
      <c r="D39" s="14"/>
      <c r="E39" s="14"/>
      <c r="F39" s="14"/>
      <c r="G39" s="14"/>
      <c r="H39" s="14"/>
    </row>
    <row r="40" spans="1:8" ht="12.75" customHeight="1">
      <c r="A40" s="12" t="s">
        <v>43</v>
      </c>
      <c r="B40" s="14" t="s">
        <v>50</v>
      </c>
      <c r="C40" s="14" t="s">
        <v>51</v>
      </c>
      <c r="D40" s="14"/>
      <c r="E40" s="14"/>
      <c r="F40" s="14"/>
      <c r="G40" s="14"/>
      <c r="H40" s="14"/>
    </row>
    <row r="41" spans="1:8" ht="31.5" customHeight="1">
      <c r="A41" s="12" t="s">
        <v>43</v>
      </c>
      <c r="B41" s="14" t="s">
        <v>52</v>
      </c>
      <c r="C41" s="14" t="s">
        <v>53</v>
      </c>
      <c r="D41" s="14"/>
      <c r="E41" s="14"/>
      <c r="F41" s="14"/>
      <c r="G41" s="14"/>
      <c r="H41" s="14"/>
    </row>
    <row r="42" spans="1:8" ht="55.5" customHeight="1">
      <c r="A42" s="12" t="s">
        <v>43</v>
      </c>
      <c r="B42" s="14" t="s">
        <v>54</v>
      </c>
      <c r="C42" s="14" t="s">
        <v>55</v>
      </c>
      <c r="D42" s="14"/>
      <c r="E42" s="14"/>
      <c r="F42" s="14"/>
      <c r="G42" s="14"/>
      <c r="H42" s="14"/>
    </row>
    <row r="43" spans="1:8" ht="12.75" customHeight="1">
      <c r="A43" s="12" t="s">
        <v>43</v>
      </c>
      <c r="B43" s="14" t="s">
        <v>56</v>
      </c>
      <c r="C43" s="14" t="s">
        <v>57</v>
      </c>
      <c r="D43" s="14"/>
      <c r="E43" s="14"/>
      <c r="F43" s="14"/>
      <c r="G43" s="14"/>
      <c r="H43" s="14"/>
    </row>
    <row r="44" spans="1:8" ht="27.75" customHeight="1">
      <c r="A44" s="12" t="s">
        <v>43</v>
      </c>
      <c r="B44" s="16" t="s">
        <v>58</v>
      </c>
      <c r="C44" s="17" t="s">
        <v>59</v>
      </c>
      <c r="D44" s="17"/>
      <c r="E44" s="17"/>
      <c r="F44" s="17"/>
      <c r="G44" s="17"/>
      <c r="H44" s="17"/>
    </row>
    <row r="45" spans="1:8" ht="15.75" customHeight="1">
      <c r="A45" s="18"/>
      <c r="B45" s="11" t="s">
        <v>60</v>
      </c>
      <c r="C45" s="11"/>
      <c r="D45" s="11"/>
      <c r="E45" s="11"/>
      <c r="F45" s="11"/>
      <c r="G45" s="11"/>
      <c r="H45" s="11"/>
    </row>
    <row r="46" spans="1:8" ht="30" customHeight="1">
      <c r="A46" s="12" t="s">
        <v>61</v>
      </c>
      <c r="B46" s="14" t="s">
        <v>62</v>
      </c>
      <c r="C46" s="14" t="s">
        <v>63</v>
      </c>
      <c r="D46" s="14"/>
      <c r="E46" s="14"/>
      <c r="F46" s="14"/>
      <c r="G46" s="14"/>
      <c r="H46" s="14"/>
    </row>
    <row r="47" spans="1:12" ht="12.75" customHeight="1">
      <c r="A47" s="12" t="s">
        <v>61</v>
      </c>
      <c r="B47" s="14" t="s">
        <v>64</v>
      </c>
      <c r="C47" s="14" t="s">
        <v>65</v>
      </c>
      <c r="D47" s="14"/>
      <c r="E47" s="14"/>
      <c r="F47" s="14"/>
      <c r="G47" s="14"/>
      <c r="H47" s="14"/>
      <c r="L47" s="19"/>
    </row>
    <row r="48" spans="1:8" ht="27" customHeight="1">
      <c r="A48" s="12" t="s">
        <v>61</v>
      </c>
      <c r="B48" s="14" t="s">
        <v>66</v>
      </c>
      <c r="C48" s="14" t="s">
        <v>67</v>
      </c>
      <c r="D48" s="14"/>
      <c r="E48" s="14"/>
      <c r="F48" s="14"/>
      <c r="G48" s="14"/>
      <c r="H48" s="14"/>
    </row>
    <row r="49" spans="1:8" ht="30.75" customHeight="1">
      <c r="A49" s="12" t="s">
        <v>61</v>
      </c>
      <c r="B49" s="14" t="s">
        <v>68</v>
      </c>
      <c r="C49" s="14" t="s">
        <v>69</v>
      </c>
      <c r="D49" s="14"/>
      <c r="E49" s="14"/>
      <c r="F49" s="14"/>
      <c r="G49" s="14"/>
      <c r="H49" s="14"/>
    </row>
    <row r="50" spans="1:8" ht="12.75" customHeight="1">
      <c r="A50" s="12" t="s">
        <v>61</v>
      </c>
      <c r="B50" s="14" t="s">
        <v>70</v>
      </c>
      <c r="C50" s="14" t="s">
        <v>71</v>
      </c>
      <c r="D50" s="14"/>
      <c r="E50" s="14"/>
      <c r="F50" s="14"/>
      <c r="G50" s="14"/>
      <c r="H50" s="14"/>
    </row>
    <row r="51" spans="1:8" ht="33" customHeight="1">
      <c r="A51" s="12" t="s">
        <v>61</v>
      </c>
      <c r="B51" s="14" t="s">
        <v>72</v>
      </c>
      <c r="C51" s="14" t="s">
        <v>53</v>
      </c>
      <c r="D51" s="14"/>
      <c r="E51" s="14"/>
      <c r="F51" s="14"/>
      <c r="G51" s="14"/>
      <c r="H51" s="14"/>
    </row>
    <row r="52" spans="1:8" ht="30.75" customHeight="1">
      <c r="A52" s="12" t="s">
        <v>61</v>
      </c>
      <c r="B52" s="14" t="s">
        <v>58</v>
      </c>
      <c r="C52" s="14" t="s">
        <v>73</v>
      </c>
      <c r="D52" s="14"/>
      <c r="E52" s="14"/>
      <c r="F52" s="14"/>
      <c r="G52" s="14"/>
      <c r="H52" s="14"/>
    </row>
    <row r="53" spans="1:8" ht="12.75" customHeight="1">
      <c r="A53" s="12" t="s">
        <v>61</v>
      </c>
      <c r="B53" s="14" t="s">
        <v>74</v>
      </c>
      <c r="C53" s="14" t="s">
        <v>75</v>
      </c>
      <c r="D53" s="14"/>
      <c r="E53" s="14"/>
      <c r="F53" s="14"/>
      <c r="G53" s="14"/>
      <c r="H53" s="14"/>
    </row>
    <row r="54" spans="1:8" ht="66" customHeight="1">
      <c r="A54" s="12" t="s">
        <v>61</v>
      </c>
      <c r="B54" s="14" t="s">
        <v>76</v>
      </c>
      <c r="C54" s="14" t="s">
        <v>77</v>
      </c>
      <c r="D54" s="14"/>
      <c r="E54" s="14"/>
      <c r="F54" s="14"/>
      <c r="G54" s="14"/>
      <c r="H54" s="14"/>
    </row>
    <row r="55" spans="1:8" ht="44.25" customHeight="1">
      <c r="A55" s="12" t="s">
        <v>61</v>
      </c>
      <c r="B55" s="14" t="s">
        <v>78</v>
      </c>
      <c r="C55" s="14" t="s">
        <v>79</v>
      </c>
      <c r="D55" s="14"/>
      <c r="E55" s="14"/>
      <c r="F55" s="14"/>
      <c r="G55" s="14"/>
      <c r="H55" s="14"/>
    </row>
    <row r="56" spans="1:8" ht="40.5" customHeight="1">
      <c r="A56" s="12" t="s">
        <v>61</v>
      </c>
      <c r="B56" s="14" t="s">
        <v>80</v>
      </c>
      <c r="C56" s="14" t="s">
        <v>81</v>
      </c>
      <c r="D56" s="14"/>
      <c r="E56" s="14"/>
      <c r="F56" s="14"/>
      <c r="G56" s="14"/>
      <c r="H56" s="14"/>
    </row>
    <row r="57" spans="1:8" ht="15.75" customHeight="1">
      <c r="A57" s="12"/>
      <c r="B57" s="20" t="s">
        <v>82</v>
      </c>
      <c r="C57" s="20"/>
      <c r="D57" s="20"/>
      <c r="E57" s="20"/>
      <c r="F57" s="20"/>
      <c r="G57" s="20"/>
      <c r="H57" s="20"/>
    </row>
    <row r="58" spans="1:8" ht="29.25" customHeight="1">
      <c r="A58" s="21" t="s">
        <v>83</v>
      </c>
      <c r="B58" s="14" t="s">
        <v>84</v>
      </c>
      <c r="C58" s="14" t="s">
        <v>85</v>
      </c>
      <c r="D58" s="14"/>
      <c r="E58" s="14"/>
      <c r="F58" s="14"/>
      <c r="G58" s="14"/>
      <c r="H58" s="14"/>
    </row>
    <row r="59" spans="1:8" ht="66" customHeight="1">
      <c r="A59" s="21" t="s">
        <v>83</v>
      </c>
      <c r="B59" s="14" t="s">
        <v>86</v>
      </c>
      <c r="C59" s="14" t="s">
        <v>87</v>
      </c>
      <c r="D59" s="14"/>
      <c r="E59" s="14"/>
      <c r="F59" s="14"/>
      <c r="G59" s="14"/>
      <c r="H59" s="14"/>
    </row>
    <row r="60" spans="1:8" ht="32.25" customHeight="1">
      <c r="A60" s="21" t="s">
        <v>83</v>
      </c>
      <c r="B60" s="14" t="s">
        <v>88</v>
      </c>
      <c r="C60" s="14" t="s">
        <v>89</v>
      </c>
      <c r="D60" s="14"/>
      <c r="E60" s="14"/>
      <c r="F60" s="14"/>
      <c r="G60" s="14"/>
      <c r="H60" s="14"/>
    </row>
    <row r="61" spans="1:8" ht="27" customHeight="1">
      <c r="A61" s="21" t="s">
        <v>83</v>
      </c>
      <c r="B61" s="14" t="s">
        <v>44</v>
      </c>
      <c r="C61" s="14" t="s">
        <v>45</v>
      </c>
      <c r="D61" s="14"/>
      <c r="E61" s="14"/>
      <c r="F61" s="14"/>
      <c r="G61" s="14"/>
      <c r="H61" s="14"/>
    </row>
    <row r="62" spans="1:8" ht="27.75" customHeight="1">
      <c r="A62" s="21" t="s">
        <v>83</v>
      </c>
      <c r="B62" s="14" t="s">
        <v>90</v>
      </c>
      <c r="C62" s="14" t="s">
        <v>91</v>
      </c>
      <c r="D62" s="14"/>
      <c r="E62" s="14"/>
      <c r="F62" s="14"/>
      <c r="G62" s="14"/>
      <c r="H62" s="14"/>
    </row>
    <row r="63" spans="1:8" ht="55.5" customHeight="1">
      <c r="A63" s="21" t="s">
        <v>83</v>
      </c>
      <c r="B63" s="14" t="s">
        <v>92</v>
      </c>
      <c r="C63" s="14" t="s">
        <v>93</v>
      </c>
      <c r="D63" s="14"/>
      <c r="E63" s="14"/>
      <c r="F63" s="14"/>
      <c r="G63" s="14"/>
      <c r="H63" s="14"/>
    </row>
    <row r="64" spans="1:8" ht="45.75" customHeight="1">
      <c r="A64" s="21" t="s">
        <v>83</v>
      </c>
      <c r="B64" s="14" t="s">
        <v>94</v>
      </c>
      <c r="C64" s="14" t="s">
        <v>95</v>
      </c>
      <c r="D64" s="14"/>
      <c r="E64" s="14"/>
      <c r="F64" s="14"/>
      <c r="G64" s="14"/>
      <c r="H64" s="14"/>
    </row>
    <row r="65" spans="1:8" ht="12.75" customHeight="1">
      <c r="A65" s="21" t="s">
        <v>83</v>
      </c>
      <c r="B65" s="14" t="s">
        <v>96</v>
      </c>
      <c r="C65" s="14" t="s">
        <v>97</v>
      </c>
      <c r="D65" s="14"/>
      <c r="E65" s="14"/>
      <c r="F65" s="14"/>
      <c r="G65" s="14"/>
      <c r="H65" s="14"/>
    </row>
    <row r="66" spans="1:8" ht="56.25" customHeight="1">
      <c r="A66" s="21" t="s">
        <v>83</v>
      </c>
      <c r="B66" s="14" t="s">
        <v>98</v>
      </c>
      <c r="C66" s="14" t="s">
        <v>99</v>
      </c>
      <c r="D66" s="14"/>
      <c r="E66" s="14"/>
      <c r="F66" s="14"/>
      <c r="G66" s="14"/>
      <c r="H66" s="14"/>
    </row>
    <row r="67" spans="1:8" ht="12.75" customHeight="1">
      <c r="A67" s="21" t="s">
        <v>83</v>
      </c>
      <c r="B67" s="14" t="s">
        <v>100</v>
      </c>
      <c r="C67" s="14" t="s">
        <v>51</v>
      </c>
      <c r="D67" s="14"/>
      <c r="E67" s="14"/>
      <c r="F67" s="14"/>
      <c r="G67" s="14"/>
      <c r="H67" s="14"/>
    </row>
    <row r="68" spans="1:8" ht="27.75" customHeight="1">
      <c r="A68" s="21" t="s">
        <v>83</v>
      </c>
      <c r="B68" s="14" t="s">
        <v>72</v>
      </c>
      <c r="C68" s="14" t="s">
        <v>53</v>
      </c>
      <c r="D68" s="14"/>
      <c r="E68" s="14"/>
      <c r="F68" s="14"/>
      <c r="G68" s="14"/>
      <c r="H68" s="14"/>
    </row>
    <row r="69" spans="1:8" ht="41.25" customHeight="1">
      <c r="A69" s="21" t="s">
        <v>83</v>
      </c>
      <c r="B69" s="14" t="s">
        <v>101</v>
      </c>
      <c r="C69" s="14" t="s">
        <v>102</v>
      </c>
      <c r="D69" s="14"/>
      <c r="E69" s="14"/>
      <c r="F69" s="14"/>
      <c r="G69" s="14"/>
      <c r="H69" s="14"/>
    </row>
    <row r="70" spans="1:8" ht="27" customHeight="1">
      <c r="A70" s="21" t="s">
        <v>83</v>
      </c>
      <c r="B70" s="14" t="s">
        <v>103</v>
      </c>
      <c r="C70" s="14" t="s">
        <v>104</v>
      </c>
      <c r="D70" s="14"/>
      <c r="E70" s="14"/>
      <c r="F70" s="14"/>
      <c r="G70" s="14"/>
      <c r="H70" s="14"/>
    </row>
    <row r="71" spans="1:8" ht="39.75" customHeight="1">
      <c r="A71" s="21" t="s">
        <v>83</v>
      </c>
      <c r="B71" s="14" t="s">
        <v>105</v>
      </c>
      <c r="C71" s="14" t="s">
        <v>106</v>
      </c>
      <c r="D71" s="14"/>
      <c r="E71" s="14"/>
      <c r="F71" s="14"/>
      <c r="G71" s="14"/>
      <c r="H71" s="14"/>
    </row>
    <row r="72" spans="1:8" ht="44.25" customHeight="1">
      <c r="A72" s="21" t="s">
        <v>83</v>
      </c>
      <c r="B72" s="14" t="s">
        <v>107</v>
      </c>
      <c r="C72" s="14" t="s">
        <v>108</v>
      </c>
      <c r="D72" s="14"/>
      <c r="E72" s="14"/>
      <c r="F72" s="14"/>
      <c r="G72" s="14"/>
      <c r="H72" s="14"/>
    </row>
    <row r="73" spans="1:8" ht="39.75" customHeight="1">
      <c r="A73" s="21" t="s">
        <v>83</v>
      </c>
      <c r="B73" s="14" t="s">
        <v>109</v>
      </c>
      <c r="C73" s="14" t="s">
        <v>110</v>
      </c>
      <c r="D73" s="14"/>
      <c r="E73" s="14"/>
      <c r="F73" s="14"/>
      <c r="G73" s="14"/>
      <c r="H73" s="14"/>
    </row>
    <row r="74" spans="1:8" ht="56.25" customHeight="1">
      <c r="A74" s="21" t="s">
        <v>83</v>
      </c>
      <c r="B74" s="14" t="s">
        <v>111</v>
      </c>
      <c r="C74" s="14" t="s">
        <v>112</v>
      </c>
      <c r="D74" s="14"/>
      <c r="E74" s="14"/>
      <c r="F74" s="14"/>
      <c r="G74" s="14"/>
      <c r="H74" s="14"/>
    </row>
    <row r="75" spans="1:8" ht="43.5" customHeight="1">
      <c r="A75" s="21" t="s">
        <v>83</v>
      </c>
      <c r="B75" s="14" t="s">
        <v>113</v>
      </c>
      <c r="C75" s="14" t="s">
        <v>114</v>
      </c>
      <c r="D75" s="14"/>
      <c r="E75" s="14"/>
      <c r="F75" s="14"/>
      <c r="G75" s="14"/>
      <c r="H75" s="14"/>
    </row>
    <row r="76" spans="1:8" ht="30.75" customHeight="1">
      <c r="A76" s="21" t="s">
        <v>83</v>
      </c>
      <c r="B76" s="14" t="s">
        <v>58</v>
      </c>
      <c r="C76" s="14" t="s">
        <v>59</v>
      </c>
      <c r="D76" s="14"/>
      <c r="E76" s="14"/>
      <c r="F76" s="14"/>
      <c r="G76" s="14"/>
      <c r="H76" s="14"/>
    </row>
    <row r="77" spans="1:8" ht="54.75" customHeight="1">
      <c r="A77" s="12" t="s">
        <v>83</v>
      </c>
      <c r="B77" s="16" t="s">
        <v>115</v>
      </c>
      <c r="C77" s="16" t="s">
        <v>116</v>
      </c>
      <c r="D77" s="16"/>
      <c r="E77" s="16"/>
      <c r="F77" s="16"/>
      <c r="G77" s="16"/>
      <c r="H77" s="16"/>
    </row>
    <row r="78" ht="18.75" customHeight="1"/>
    <row r="79" spans="1:8" ht="27" customHeight="1">
      <c r="A79" s="18"/>
      <c r="B79" s="22" t="s">
        <v>117</v>
      </c>
      <c r="C79" s="22"/>
      <c r="D79" s="22"/>
      <c r="E79" s="22"/>
      <c r="F79" s="22"/>
      <c r="G79" s="22"/>
      <c r="H79" s="22"/>
    </row>
    <row r="80" spans="1:8" ht="28.5" customHeight="1">
      <c r="A80" s="12" t="s">
        <v>118</v>
      </c>
      <c r="B80" s="12" t="s">
        <v>119</v>
      </c>
      <c r="C80" s="23" t="s">
        <v>120</v>
      </c>
      <c r="D80" s="23"/>
      <c r="E80" s="23"/>
      <c r="F80" s="23"/>
      <c r="G80" s="23"/>
      <c r="H80" s="23"/>
    </row>
    <row r="81" spans="1:8" ht="12.75" customHeight="1">
      <c r="A81" s="12" t="s">
        <v>118</v>
      </c>
      <c r="B81" s="12" t="s">
        <v>121</v>
      </c>
      <c r="C81" s="23" t="s">
        <v>122</v>
      </c>
      <c r="D81" s="23"/>
      <c r="E81" s="23"/>
      <c r="F81" s="23"/>
      <c r="G81" s="23"/>
      <c r="H81" s="23"/>
    </row>
    <row r="82" spans="1:8" ht="28.5" customHeight="1">
      <c r="A82" s="12" t="s">
        <v>118</v>
      </c>
      <c r="B82" s="14" t="s">
        <v>88</v>
      </c>
      <c r="C82" s="14" t="s">
        <v>89</v>
      </c>
      <c r="D82" s="14"/>
      <c r="E82" s="14"/>
      <c r="F82" s="14"/>
      <c r="G82" s="14"/>
      <c r="H82" s="14"/>
    </row>
    <row r="83" spans="1:8" ht="30" customHeight="1">
      <c r="A83" s="12" t="s">
        <v>118</v>
      </c>
      <c r="B83" s="12" t="s">
        <v>123</v>
      </c>
      <c r="C83" s="14" t="s">
        <v>124</v>
      </c>
      <c r="D83" s="14"/>
      <c r="E83" s="14"/>
      <c r="F83" s="14"/>
      <c r="G83" s="14"/>
      <c r="H83" s="14"/>
    </row>
    <row r="84" spans="1:8" ht="42" customHeight="1">
      <c r="A84" s="12" t="s">
        <v>118</v>
      </c>
      <c r="B84" s="12" t="s">
        <v>125</v>
      </c>
      <c r="C84" s="14" t="s">
        <v>126</v>
      </c>
      <c r="D84" s="14"/>
      <c r="E84" s="14"/>
      <c r="F84" s="14"/>
      <c r="G84" s="14"/>
      <c r="H84" s="14"/>
    </row>
    <row r="85" spans="1:8" ht="55.5" customHeight="1">
      <c r="A85" s="12" t="s">
        <v>118</v>
      </c>
      <c r="B85" s="12" t="s">
        <v>127</v>
      </c>
      <c r="C85" s="23" t="s">
        <v>128</v>
      </c>
      <c r="D85" s="23"/>
      <c r="E85" s="23"/>
      <c r="F85" s="23"/>
      <c r="G85" s="23"/>
      <c r="H85" s="23"/>
    </row>
    <row r="86" spans="1:8" ht="40.5" customHeight="1">
      <c r="A86" s="12" t="s">
        <v>118</v>
      </c>
      <c r="B86" s="12" t="s">
        <v>129</v>
      </c>
      <c r="C86" s="23" t="s">
        <v>130</v>
      </c>
      <c r="D86" s="23"/>
      <c r="E86" s="23"/>
      <c r="F86" s="23"/>
      <c r="G86" s="23"/>
      <c r="H86" s="23"/>
    </row>
    <row r="87" spans="1:8" ht="29.25" customHeight="1">
      <c r="A87" s="12" t="s">
        <v>118</v>
      </c>
      <c r="B87" s="12" t="s">
        <v>131</v>
      </c>
      <c r="C87" s="23" t="s">
        <v>132</v>
      </c>
      <c r="D87" s="23"/>
      <c r="E87" s="23"/>
      <c r="F87" s="23"/>
      <c r="G87" s="23"/>
      <c r="H87" s="23"/>
    </row>
    <row r="88" spans="1:8" ht="12.75" customHeight="1">
      <c r="A88" s="24" t="s">
        <v>118</v>
      </c>
      <c r="B88" s="14" t="s">
        <v>133</v>
      </c>
      <c r="C88" s="23" t="s">
        <v>134</v>
      </c>
      <c r="D88" s="23"/>
      <c r="E88" s="23"/>
      <c r="F88" s="23"/>
      <c r="G88" s="23"/>
      <c r="H88" s="23"/>
    </row>
    <row r="89" spans="1:8" ht="28.5" customHeight="1">
      <c r="A89" s="24" t="s">
        <v>118</v>
      </c>
      <c r="B89" s="14" t="s">
        <v>135</v>
      </c>
      <c r="C89" s="25" t="s">
        <v>136</v>
      </c>
      <c r="D89" s="25"/>
      <c r="E89" s="25"/>
      <c r="F89" s="25"/>
      <c r="G89" s="25"/>
      <c r="H89" s="25"/>
    </row>
    <row r="90" spans="1:8" ht="25.5" customHeight="1">
      <c r="A90" s="24" t="s">
        <v>118</v>
      </c>
      <c r="B90" s="14" t="s">
        <v>137</v>
      </c>
      <c r="C90" s="25" t="s">
        <v>138</v>
      </c>
      <c r="D90" s="25"/>
      <c r="E90" s="25"/>
      <c r="F90" s="25"/>
      <c r="G90" s="25"/>
      <c r="H90" s="25"/>
    </row>
    <row r="91" spans="1:8" ht="27.75" customHeight="1">
      <c r="A91" s="24" t="s">
        <v>118</v>
      </c>
      <c r="B91" s="14" t="s">
        <v>139</v>
      </c>
      <c r="C91" s="25" t="s">
        <v>140</v>
      </c>
      <c r="D91" s="25"/>
      <c r="E91" s="25"/>
      <c r="F91" s="25"/>
      <c r="G91" s="25"/>
      <c r="H91" s="25"/>
    </row>
    <row r="92" spans="1:8" ht="12.75" customHeight="1">
      <c r="A92" s="26"/>
      <c r="B92" s="27" t="s">
        <v>141</v>
      </c>
      <c r="C92" s="27"/>
      <c r="D92" s="27"/>
      <c r="E92" s="28"/>
      <c r="F92" s="28"/>
      <c r="G92" s="28"/>
      <c r="H92" s="28"/>
    </row>
    <row r="93" spans="1:8" ht="12.75">
      <c r="A93" s="28"/>
      <c r="B93" s="29" t="s">
        <v>142</v>
      </c>
      <c r="C93" s="29"/>
      <c r="D93" s="29"/>
      <c r="E93" s="29"/>
      <c r="F93" s="28"/>
      <c r="G93" s="28"/>
      <c r="H93" s="28"/>
    </row>
    <row r="94" spans="1:9" ht="12.75">
      <c r="A94" s="30"/>
      <c r="B94" s="30" t="s">
        <v>143</v>
      </c>
      <c r="C94" s="30"/>
      <c r="D94" s="30"/>
      <c r="E94" s="30"/>
      <c r="F94" s="30"/>
      <c r="G94" s="30"/>
      <c r="H94" s="30"/>
      <c r="I94" s="31"/>
    </row>
    <row r="95" spans="1:8" ht="12.75">
      <c r="A95" s="28"/>
      <c r="B95" s="28" t="s">
        <v>144</v>
      </c>
      <c r="C95" s="28"/>
      <c r="D95" s="28"/>
      <c r="E95" s="28"/>
      <c r="F95" s="28"/>
      <c r="G95" s="28"/>
      <c r="H95" s="28"/>
    </row>
    <row r="96" ht="73.5" customHeight="1"/>
  </sheetData>
  <sheetProtection selectLockedCells="1" selectUnlockedCells="1"/>
  <mergeCells count="74">
    <mergeCell ref="B18:H18"/>
    <mergeCell ref="B19:H19"/>
    <mergeCell ref="A21:B21"/>
    <mergeCell ref="C21:H22"/>
    <mergeCell ref="A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  <mergeCell ref="C33:H33"/>
    <mergeCell ref="C34:H34"/>
    <mergeCell ref="C35:H35"/>
    <mergeCell ref="A36:H36"/>
    <mergeCell ref="C37:H37"/>
    <mergeCell ref="C38:H38"/>
    <mergeCell ref="C39:H39"/>
    <mergeCell ref="C40:H40"/>
    <mergeCell ref="C41:H41"/>
    <mergeCell ref="C42:H42"/>
    <mergeCell ref="C43:H43"/>
    <mergeCell ref="C44:H44"/>
    <mergeCell ref="B45:H45"/>
    <mergeCell ref="C46:H46"/>
    <mergeCell ref="C47:H47"/>
    <mergeCell ref="C48:H48"/>
    <mergeCell ref="C49:H49"/>
    <mergeCell ref="C50:H50"/>
    <mergeCell ref="C51:H51"/>
    <mergeCell ref="C52:H52"/>
    <mergeCell ref="C53:H53"/>
    <mergeCell ref="C54:H54"/>
    <mergeCell ref="C55:H55"/>
    <mergeCell ref="C56:H56"/>
    <mergeCell ref="B57:H57"/>
    <mergeCell ref="C58:H58"/>
    <mergeCell ref="C59:H59"/>
    <mergeCell ref="C60:H60"/>
    <mergeCell ref="C61:H61"/>
    <mergeCell ref="C62:H62"/>
    <mergeCell ref="C63:H63"/>
    <mergeCell ref="C64:H64"/>
    <mergeCell ref="C65:H65"/>
    <mergeCell ref="C66:H66"/>
    <mergeCell ref="C67:H67"/>
    <mergeCell ref="C68:H68"/>
    <mergeCell ref="C69:H69"/>
    <mergeCell ref="C70:H70"/>
    <mergeCell ref="C71:H71"/>
    <mergeCell ref="C72:H72"/>
    <mergeCell ref="C73:H73"/>
    <mergeCell ref="C74:H74"/>
    <mergeCell ref="C75:H75"/>
    <mergeCell ref="C76:H76"/>
    <mergeCell ref="C77:H77"/>
    <mergeCell ref="B79:H79"/>
    <mergeCell ref="C80:H80"/>
    <mergeCell ref="C81:H81"/>
    <mergeCell ref="C82:H82"/>
    <mergeCell ref="C83:H83"/>
    <mergeCell ref="C84:H84"/>
    <mergeCell ref="C85:H85"/>
    <mergeCell ref="C86:H86"/>
    <mergeCell ref="C87:H87"/>
    <mergeCell ref="C88:H88"/>
    <mergeCell ref="C89:H89"/>
    <mergeCell ref="C90:H90"/>
    <mergeCell ref="C91:H91"/>
    <mergeCell ref="B92:D92"/>
    <mergeCell ref="B93:E93"/>
  </mergeCells>
  <printOptions/>
  <pageMargins left="0.7875" right="0.39375" top="0.5902777777777778" bottom="0.5902777777777778" header="0.5118055555555555" footer="0.5118055555555555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405"/>
  <sheetViews>
    <sheetView view="pageBreakPreview" zoomScale="85" zoomScaleNormal="80" zoomScaleSheetLayoutView="85" workbookViewId="0" topLeftCell="B387">
      <selection activeCell="G5" sqref="G5"/>
    </sheetView>
  </sheetViews>
  <sheetFormatPr defaultColWidth="8.00390625" defaultRowHeight="12.75"/>
  <cols>
    <col min="1" max="1" width="11.00390625" style="32" hidden="1" customWidth="1"/>
    <col min="2" max="2" width="46.00390625" style="32" customWidth="1"/>
    <col min="3" max="3" width="7.375" style="32" customWidth="1"/>
    <col min="4" max="4" width="3.875" style="32" customWidth="1"/>
    <col min="5" max="5" width="4.75390625" style="32" customWidth="1"/>
    <col min="6" max="6" width="13.00390625" style="32" customWidth="1"/>
    <col min="7" max="7" width="7.00390625" style="32" customWidth="1"/>
    <col min="8" max="10" width="14.625" style="32" customWidth="1"/>
    <col min="11" max="243" width="9.125" style="32" customWidth="1"/>
    <col min="244" max="244" width="11.00390625" style="32" hidden="1" customWidth="1"/>
    <col min="245" max="245" width="45.375" style="32" customWidth="1"/>
    <col min="246" max="246" width="7.375" style="32" customWidth="1"/>
    <col min="247" max="247" width="4.875" style="32" customWidth="1"/>
    <col min="248" max="248" width="5.75390625" style="32" customWidth="1"/>
    <col min="249" max="249" width="15.625" style="32" customWidth="1"/>
    <col min="250" max="250" width="7.00390625" style="32" customWidth="1"/>
    <col min="251" max="251" width="13.75390625" style="32" customWidth="1"/>
    <col min="252" max="255" width="11.00390625" style="32" hidden="1" customWidth="1"/>
    <col min="256" max="16384" width="11.00390625" style="32" customWidth="1"/>
  </cols>
  <sheetData>
    <row r="1" spans="7:22" s="33" customFormat="1" ht="18.75">
      <c r="G1" s="1" t="s">
        <v>9</v>
      </c>
      <c r="P1" s="1"/>
      <c r="Q1" s="1"/>
      <c r="R1" s="1"/>
      <c r="S1" s="1"/>
      <c r="T1" s="1"/>
      <c r="U1" s="2"/>
      <c r="V1" s="2"/>
    </row>
    <row r="2" spans="7:22" s="33" customFormat="1" ht="18.75">
      <c r="G2" s="1" t="s">
        <v>1</v>
      </c>
      <c r="P2" s="1"/>
      <c r="Q2" s="1"/>
      <c r="R2" s="1"/>
      <c r="S2" s="1"/>
      <c r="T2" s="1"/>
      <c r="U2" s="1"/>
      <c r="V2" s="1"/>
    </row>
    <row r="3" spans="7:22" s="33" customFormat="1" ht="18.75">
      <c r="G3" s="1" t="s">
        <v>2</v>
      </c>
      <c r="P3" s="1"/>
      <c r="Q3" s="1"/>
      <c r="R3" s="1"/>
      <c r="S3" s="1"/>
      <c r="T3" s="1"/>
      <c r="U3" s="1"/>
      <c r="V3" s="1"/>
    </row>
    <row r="4" spans="7:22" s="33" customFormat="1" ht="18.75">
      <c r="G4" s="1" t="s">
        <v>3</v>
      </c>
      <c r="P4" s="1"/>
      <c r="Q4" s="1"/>
      <c r="R4" s="1"/>
      <c r="S4" s="1"/>
      <c r="T4" s="1"/>
      <c r="U4" s="1"/>
      <c r="V4" s="1"/>
    </row>
    <row r="5" spans="7:22" s="33" customFormat="1" ht="18.75">
      <c r="G5" s="1" t="s">
        <v>145</v>
      </c>
      <c r="P5" s="1"/>
      <c r="Q5" s="1"/>
      <c r="R5" s="1"/>
      <c r="S5" s="1"/>
      <c r="T5" s="1"/>
      <c r="U5" s="1"/>
      <c r="V5" s="1"/>
    </row>
    <row r="6" spans="7:22" s="33" customFormat="1" ht="18.75">
      <c r="G6" s="1" t="s">
        <v>146</v>
      </c>
      <c r="P6" s="1"/>
      <c r="Q6" s="1"/>
      <c r="R6" s="1"/>
      <c r="S6" s="1"/>
      <c r="T6" s="1"/>
      <c r="U6" s="1"/>
      <c r="V6" s="1"/>
    </row>
    <row r="7" spans="7:22" s="33" customFormat="1" ht="18.75">
      <c r="G7" s="1" t="s">
        <v>2</v>
      </c>
      <c r="P7" s="1"/>
      <c r="Q7" s="1"/>
      <c r="R7" s="1"/>
      <c r="S7" s="1"/>
      <c r="T7" s="1"/>
      <c r="U7" s="1"/>
      <c r="V7" s="1"/>
    </row>
    <row r="8" spans="7:22" s="33" customFormat="1" ht="18.75">
      <c r="G8" s="1" t="s">
        <v>6</v>
      </c>
      <c r="P8" s="1"/>
      <c r="Q8" s="1"/>
      <c r="R8" s="1"/>
      <c r="S8" s="1"/>
      <c r="T8" s="1"/>
      <c r="U8" s="1"/>
      <c r="V8" s="1"/>
    </row>
    <row r="9" spans="7:22" s="33" customFormat="1" ht="18.75">
      <c r="G9" s="1" t="s">
        <v>7</v>
      </c>
      <c r="P9" s="1"/>
      <c r="Q9" s="3"/>
      <c r="R9" s="3"/>
      <c r="S9" s="3"/>
      <c r="T9" s="3"/>
      <c r="U9" s="3"/>
      <c r="V9" s="3"/>
    </row>
    <row r="10" spans="7:22" s="33" customFormat="1" ht="18.75">
      <c r="G10" s="1" t="s">
        <v>8</v>
      </c>
      <c r="P10" s="1"/>
      <c r="Q10" s="1"/>
      <c r="R10" s="1"/>
      <c r="S10" s="1"/>
      <c r="T10" s="1"/>
      <c r="U10" s="1"/>
      <c r="V10" s="1"/>
    </row>
    <row r="11" spans="7:22" s="33" customFormat="1" ht="18.75">
      <c r="G11" s="3"/>
      <c r="P11" s="3"/>
      <c r="Q11" s="3"/>
      <c r="R11" s="3"/>
      <c r="S11" s="3"/>
      <c r="T11" s="3"/>
      <c r="U11" s="3"/>
      <c r="V11" s="3"/>
    </row>
    <row r="12" spans="7:22" s="33" customFormat="1" ht="18.75">
      <c r="G12" s="1" t="s">
        <v>147</v>
      </c>
      <c r="P12" s="1"/>
      <c r="Q12" s="1"/>
      <c r="R12" s="1"/>
      <c r="S12" s="1"/>
      <c r="T12" s="1"/>
      <c r="U12" s="1"/>
      <c r="V12" s="1"/>
    </row>
    <row r="13" spans="7:22" s="33" customFormat="1" ht="18.75">
      <c r="G13" s="1" t="s">
        <v>148</v>
      </c>
      <c r="P13" s="1"/>
      <c r="Q13" s="1"/>
      <c r="R13" s="1"/>
      <c r="S13" s="1"/>
      <c r="T13" s="1"/>
      <c r="U13" s="1"/>
      <c r="V13" s="1"/>
    </row>
    <row r="14" spans="7:22" s="33" customFormat="1" ht="18.75">
      <c r="G14" s="1" t="s">
        <v>2</v>
      </c>
      <c r="P14" s="1"/>
      <c r="Q14" s="1"/>
      <c r="R14" s="1"/>
      <c r="S14" s="1"/>
      <c r="T14" s="1"/>
      <c r="U14" s="1"/>
      <c r="V14" s="1"/>
    </row>
    <row r="15" spans="7:22" s="33" customFormat="1" ht="18.75">
      <c r="G15" s="4" t="s">
        <v>6</v>
      </c>
      <c r="P15" s="4"/>
      <c r="Q15" s="4"/>
      <c r="R15" s="4"/>
      <c r="S15" s="4"/>
      <c r="T15" s="4"/>
      <c r="U15" s="4"/>
      <c r="V15" s="4"/>
    </row>
    <row r="16" spans="7:22" s="33" customFormat="1" ht="18.75">
      <c r="G16" s="4" t="s">
        <v>7</v>
      </c>
      <c r="P16" s="4"/>
      <c r="Q16" s="4"/>
      <c r="R16" s="4"/>
      <c r="S16" s="4"/>
      <c r="T16" s="4"/>
      <c r="U16" s="4"/>
      <c r="V16" s="4"/>
    </row>
    <row r="17" spans="7:22" s="33" customFormat="1" ht="18.75">
      <c r="G17" s="1" t="s">
        <v>8</v>
      </c>
      <c r="P17" s="1"/>
      <c r="Q17" s="1"/>
      <c r="R17" s="1"/>
      <c r="S17" s="1"/>
      <c r="T17" s="1"/>
      <c r="U17" s="1"/>
      <c r="V17" s="1"/>
    </row>
    <row r="18" spans="2:10" s="33" customFormat="1" ht="15.75" customHeight="1">
      <c r="B18" s="34"/>
      <c r="C18" s="34"/>
      <c r="D18" s="34"/>
      <c r="E18" s="34"/>
      <c r="F18" s="34"/>
      <c r="G18" s="34"/>
      <c r="H18" s="34"/>
      <c r="I18" s="34"/>
      <c r="J18" s="34"/>
    </row>
    <row r="19" spans="2:10" ht="15.75" customHeight="1">
      <c r="B19" s="34" t="s">
        <v>149</v>
      </c>
      <c r="C19" s="34"/>
      <c r="D19" s="34"/>
      <c r="E19" s="34"/>
      <c r="F19" s="34"/>
      <c r="G19" s="34"/>
      <c r="H19" s="34"/>
      <c r="I19" s="34"/>
      <c r="J19" s="34"/>
    </row>
    <row r="20" spans="2:10" ht="15.75" customHeight="1">
      <c r="B20" s="35" t="s">
        <v>150</v>
      </c>
      <c r="C20" s="35"/>
      <c r="D20" s="35"/>
      <c r="E20" s="35"/>
      <c r="F20" s="35"/>
      <c r="G20" s="35"/>
      <c r="H20" s="35"/>
      <c r="I20" s="35"/>
      <c r="J20" s="35"/>
    </row>
    <row r="21" spans="1:10" ht="12.75" customHeight="1">
      <c r="A21" s="36"/>
      <c r="B21" s="37" t="s">
        <v>151</v>
      </c>
      <c r="C21" s="38" t="s">
        <v>152</v>
      </c>
      <c r="D21" s="38" t="s">
        <v>153</v>
      </c>
      <c r="E21" s="38" t="s">
        <v>154</v>
      </c>
      <c r="F21" s="38" t="s">
        <v>155</v>
      </c>
      <c r="G21" s="38" t="s">
        <v>156</v>
      </c>
      <c r="H21" s="39" t="s">
        <v>157</v>
      </c>
      <c r="I21" s="39" t="s">
        <v>158</v>
      </c>
      <c r="J21" s="39" t="s">
        <v>159</v>
      </c>
    </row>
    <row r="22" spans="1:10" ht="12.75">
      <c r="A22" s="36"/>
      <c r="B22" s="37"/>
      <c r="C22" s="38"/>
      <c r="D22" s="38"/>
      <c r="E22" s="38"/>
      <c r="F22" s="38"/>
      <c r="G22" s="38"/>
      <c r="H22" s="39"/>
      <c r="I22" s="39"/>
      <c r="J22" s="39"/>
    </row>
    <row r="23" spans="1:10" ht="25.5">
      <c r="A23" s="36"/>
      <c r="B23" s="40" t="s">
        <v>160</v>
      </c>
      <c r="C23" s="41" t="s">
        <v>161</v>
      </c>
      <c r="D23" s="41"/>
      <c r="E23" s="41"/>
      <c r="F23" s="41"/>
      <c r="G23" s="41"/>
      <c r="H23" s="42">
        <f aca="true" t="shared" si="0" ref="H23:H25">H24</f>
        <v>313274</v>
      </c>
      <c r="I23" s="42">
        <f aca="true" t="shared" si="1" ref="I23:I25">I24</f>
        <v>1085296</v>
      </c>
      <c r="J23" s="42">
        <f aca="true" t="shared" si="2" ref="J23:J25">J24</f>
        <v>1085296</v>
      </c>
    </row>
    <row r="24" spans="1:10" ht="12.75">
      <c r="A24" s="36"/>
      <c r="B24" s="40" t="s">
        <v>162</v>
      </c>
      <c r="C24" s="41" t="s">
        <v>161</v>
      </c>
      <c r="D24" s="41" t="s">
        <v>163</v>
      </c>
      <c r="E24" s="41"/>
      <c r="F24" s="41"/>
      <c r="G24" s="41"/>
      <c r="H24" s="42">
        <f t="shared" si="0"/>
        <v>313274</v>
      </c>
      <c r="I24" s="42">
        <f t="shared" si="1"/>
        <v>1085296</v>
      </c>
      <c r="J24" s="42">
        <f t="shared" si="2"/>
        <v>1085296</v>
      </c>
    </row>
    <row r="25" spans="1:10" ht="51">
      <c r="A25" s="36"/>
      <c r="B25" s="40" t="s">
        <v>164</v>
      </c>
      <c r="C25" s="41" t="s">
        <v>161</v>
      </c>
      <c r="D25" s="41" t="s">
        <v>163</v>
      </c>
      <c r="E25" s="41" t="s">
        <v>165</v>
      </c>
      <c r="F25" s="41"/>
      <c r="G25" s="41"/>
      <c r="H25" s="42">
        <f t="shared" si="0"/>
        <v>313274</v>
      </c>
      <c r="I25" s="42">
        <f t="shared" si="1"/>
        <v>1085296</v>
      </c>
      <c r="J25" s="42">
        <f t="shared" si="2"/>
        <v>1085296</v>
      </c>
    </row>
    <row r="26" spans="1:10" ht="25.5">
      <c r="A26" s="36"/>
      <c r="B26" s="43" t="s">
        <v>166</v>
      </c>
      <c r="C26" s="44" t="s">
        <v>161</v>
      </c>
      <c r="D26" s="44" t="s">
        <v>163</v>
      </c>
      <c r="E26" s="44" t="s">
        <v>165</v>
      </c>
      <c r="F26" s="44" t="s">
        <v>167</v>
      </c>
      <c r="G26" s="44"/>
      <c r="H26" s="45">
        <f>H27+H29</f>
        <v>313274</v>
      </c>
      <c r="I26" s="45">
        <f>I27+I29</f>
        <v>1085296</v>
      </c>
      <c r="J26" s="45">
        <f>J27+J29</f>
        <v>1085296</v>
      </c>
    </row>
    <row r="27" spans="1:10" ht="63.75">
      <c r="A27" s="36"/>
      <c r="B27" s="46" t="s">
        <v>168</v>
      </c>
      <c r="C27" s="44" t="s">
        <v>161</v>
      </c>
      <c r="D27" s="44" t="s">
        <v>163</v>
      </c>
      <c r="E27" s="44" t="s">
        <v>165</v>
      </c>
      <c r="F27" s="44" t="s">
        <v>167</v>
      </c>
      <c r="G27" s="44" t="s">
        <v>169</v>
      </c>
      <c r="H27" s="45">
        <f>H28</f>
        <v>278274</v>
      </c>
      <c r="I27" s="45">
        <f>I28</f>
        <v>998704</v>
      </c>
      <c r="J27" s="45">
        <f>J28</f>
        <v>998704</v>
      </c>
    </row>
    <row r="28" spans="1:10" ht="25.5">
      <c r="A28" s="36"/>
      <c r="B28" s="47" t="s">
        <v>170</v>
      </c>
      <c r="C28" s="44" t="s">
        <v>161</v>
      </c>
      <c r="D28" s="44" t="s">
        <v>163</v>
      </c>
      <c r="E28" s="44" t="s">
        <v>165</v>
      </c>
      <c r="F28" s="44" t="s">
        <v>167</v>
      </c>
      <c r="G28" s="44" t="s">
        <v>171</v>
      </c>
      <c r="H28" s="45">
        <f>214656+63618</f>
        <v>278274</v>
      </c>
      <c r="I28" s="45">
        <v>998704</v>
      </c>
      <c r="J28" s="45">
        <v>998704</v>
      </c>
    </row>
    <row r="29" spans="1:10" ht="28.5" customHeight="1">
      <c r="A29" s="36"/>
      <c r="B29" s="47" t="s">
        <v>172</v>
      </c>
      <c r="C29" s="44" t="s">
        <v>161</v>
      </c>
      <c r="D29" s="44" t="s">
        <v>163</v>
      </c>
      <c r="E29" s="44" t="s">
        <v>165</v>
      </c>
      <c r="F29" s="44" t="s">
        <v>167</v>
      </c>
      <c r="G29" s="44" t="s">
        <v>173</v>
      </c>
      <c r="H29" s="45">
        <f>H30</f>
        <v>35000</v>
      </c>
      <c r="I29" s="45">
        <f>I30</f>
        <v>86592</v>
      </c>
      <c r="J29" s="45">
        <f>J30</f>
        <v>86592</v>
      </c>
    </row>
    <row r="30" spans="1:10" ht="24.75" customHeight="1">
      <c r="A30" s="36"/>
      <c r="B30" s="47" t="s">
        <v>174</v>
      </c>
      <c r="C30" s="44" t="s">
        <v>161</v>
      </c>
      <c r="D30" s="44" t="s">
        <v>163</v>
      </c>
      <c r="E30" s="44" t="s">
        <v>165</v>
      </c>
      <c r="F30" s="44" t="s">
        <v>167</v>
      </c>
      <c r="G30" s="44" t="s">
        <v>175</v>
      </c>
      <c r="H30" s="45">
        <f>13800+21200</f>
        <v>35000</v>
      </c>
      <c r="I30" s="45">
        <f>1296+85296</f>
        <v>86592</v>
      </c>
      <c r="J30" s="45">
        <f>1296+85296</f>
        <v>86592</v>
      </c>
    </row>
    <row r="31" spans="1:10" ht="12.75" hidden="1">
      <c r="A31" s="36"/>
      <c r="B31" s="48" t="s">
        <v>176</v>
      </c>
      <c r="C31" s="44" t="s">
        <v>161</v>
      </c>
      <c r="D31" s="44" t="s">
        <v>163</v>
      </c>
      <c r="E31" s="44" t="s">
        <v>165</v>
      </c>
      <c r="F31" s="44" t="s">
        <v>167</v>
      </c>
      <c r="G31" s="44" t="s">
        <v>177</v>
      </c>
      <c r="H31" s="45">
        <f>H32</f>
        <v>0</v>
      </c>
      <c r="I31" s="45">
        <f>I32</f>
        <v>0</v>
      </c>
      <c r="J31" s="45">
        <f>J32</f>
        <v>0</v>
      </c>
    </row>
    <row r="32" spans="1:10" ht="3.75" customHeight="1" hidden="1">
      <c r="A32" s="36"/>
      <c r="B32" s="48" t="s">
        <v>178</v>
      </c>
      <c r="C32" s="44" t="s">
        <v>161</v>
      </c>
      <c r="D32" s="44" t="s">
        <v>163</v>
      </c>
      <c r="E32" s="44" t="s">
        <v>165</v>
      </c>
      <c r="F32" s="44" t="s">
        <v>167</v>
      </c>
      <c r="G32" s="44" t="s">
        <v>179</v>
      </c>
      <c r="H32" s="45">
        <v>0</v>
      </c>
      <c r="I32" s="45">
        <v>0</v>
      </c>
      <c r="J32" s="45">
        <v>0</v>
      </c>
    </row>
    <row r="33" spans="1:10" ht="25.5">
      <c r="A33" s="36"/>
      <c r="B33" s="40" t="s">
        <v>180</v>
      </c>
      <c r="C33" s="41" t="s">
        <v>43</v>
      </c>
      <c r="D33" s="41"/>
      <c r="E33" s="41"/>
      <c r="F33" s="41"/>
      <c r="G33" s="41"/>
      <c r="H33" s="42">
        <f>H34+H106</f>
        <v>1120803.5699999998</v>
      </c>
      <c r="I33" s="42">
        <f>I34+I106</f>
        <v>299016058</v>
      </c>
      <c r="J33" s="42">
        <f>J34+J106</f>
        <v>300972958</v>
      </c>
    </row>
    <row r="34" spans="1:10" ht="12.75">
      <c r="A34" s="36"/>
      <c r="B34" s="40" t="s">
        <v>181</v>
      </c>
      <c r="C34" s="41" t="s">
        <v>43</v>
      </c>
      <c r="D34" s="41" t="s">
        <v>182</v>
      </c>
      <c r="E34" s="41"/>
      <c r="F34" s="41"/>
      <c r="G34" s="41"/>
      <c r="H34" s="42">
        <f>H35+H47+H58+H62+H69</f>
        <v>1120803.5699999998</v>
      </c>
      <c r="I34" s="42">
        <f>I35+I47+I58+I62+I69</f>
        <v>297126024</v>
      </c>
      <c r="J34" s="42">
        <f>J35+J47+J58+J62+J69</f>
        <v>299082924</v>
      </c>
    </row>
    <row r="35" spans="1:10" ht="12.75">
      <c r="A35" s="36"/>
      <c r="B35" s="40" t="s">
        <v>183</v>
      </c>
      <c r="C35" s="41" t="s">
        <v>43</v>
      </c>
      <c r="D35" s="41" t="s">
        <v>182</v>
      </c>
      <c r="E35" s="41" t="s">
        <v>163</v>
      </c>
      <c r="F35" s="41"/>
      <c r="G35" s="41"/>
      <c r="H35" s="42">
        <f>H39+H36</f>
        <v>49632.97</v>
      </c>
      <c r="I35" s="42">
        <f>I39+I36</f>
        <v>75011582</v>
      </c>
      <c r="J35" s="42">
        <f>J39+J36</f>
        <v>75011582</v>
      </c>
    </row>
    <row r="36" spans="1:10" ht="53.25" customHeight="1">
      <c r="A36" s="36"/>
      <c r="B36" s="49" t="s">
        <v>184</v>
      </c>
      <c r="C36" s="50" t="s">
        <v>43</v>
      </c>
      <c r="D36" s="50" t="s">
        <v>182</v>
      </c>
      <c r="E36" s="50" t="s">
        <v>163</v>
      </c>
      <c r="F36" s="50" t="s">
        <v>185</v>
      </c>
      <c r="G36" s="50"/>
      <c r="H36" s="42">
        <f aca="true" t="shared" si="3" ref="H36:H37">H37</f>
        <v>0</v>
      </c>
      <c r="I36" s="42">
        <f aca="true" t="shared" si="4" ref="I36:I37">I37</f>
        <v>55828314</v>
      </c>
      <c r="J36" s="42">
        <f aca="true" t="shared" si="5" ref="J36:J37">J37</f>
        <v>55828314</v>
      </c>
    </row>
    <row r="37" spans="1:10" ht="25.5">
      <c r="A37" s="36"/>
      <c r="B37" s="51" t="s">
        <v>186</v>
      </c>
      <c r="C37" s="44" t="s">
        <v>43</v>
      </c>
      <c r="D37" s="44" t="s">
        <v>182</v>
      </c>
      <c r="E37" s="44" t="s">
        <v>163</v>
      </c>
      <c r="F37" s="52" t="s">
        <v>185</v>
      </c>
      <c r="G37" s="44" t="s">
        <v>187</v>
      </c>
      <c r="H37" s="45">
        <f t="shared" si="3"/>
        <v>0</v>
      </c>
      <c r="I37" s="45">
        <f t="shared" si="4"/>
        <v>55828314</v>
      </c>
      <c r="J37" s="45">
        <f t="shared" si="5"/>
        <v>55828314</v>
      </c>
    </row>
    <row r="38" spans="1:10" ht="12.75">
      <c r="A38" s="36"/>
      <c r="B38" s="51" t="s">
        <v>188</v>
      </c>
      <c r="C38" s="44" t="s">
        <v>43</v>
      </c>
      <c r="D38" s="44" t="s">
        <v>182</v>
      </c>
      <c r="E38" s="44" t="s">
        <v>163</v>
      </c>
      <c r="F38" s="52" t="s">
        <v>185</v>
      </c>
      <c r="G38" s="44" t="s">
        <v>189</v>
      </c>
      <c r="H38" s="45"/>
      <c r="I38" s="45">
        <v>55828314</v>
      </c>
      <c r="J38" s="45">
        <v>55828314</v>
      </c>
    </row>
    <row r="39" spans="1:10" ht="12.75">
      <c r="A39" s="36"/>
      <c r="B39" s="40" t="s">
        <v>190</v>
      </c>
      <c r="C39" s="41" t="s">
        <v>43</v>
      </c>
      <c r="D39" s="41" t="s">
        <v>191</v>
      </c>
      <c r="E39" s="41" t="s">
        <v>163</v>
      </c>
      <c r="F39" s="53" t="s">
        <v>192</v>
      </c>
      <c r="G39" s="41"/>
      <c r="H39" s="42">
        <f>H42+H44+H40</f>
        <v>49632.97</v>
      </c>
      <c r="I39" s="42">
        <f>I42+I44+I40</f>
        <v>19183268</v>
      </c>
      <c r="J39" s="42">
        <f>J42+J44+J40</f>
        <v>19183268</v>
      </c>
    </row>
    <row r="40" spans="1:10" ht="63.75" hidden="1">
      <c r="A40" s="36"/>
      <c r="B40" s="46" t="s">
        <v>168</v>
      </c>
      <c r="C40" s="52" t="s">
        <v>43</v>
      </c>
      <c r="D40" s="52" t="s">
        <v>182</v>
      </c>
      <c r="E40" s="52" t="s">
        <v>163</v>
      </c>
      <c r="F40" s="54" t="s">
        <v>192</v>
      </c>
      <c r="G40" s="44" t="s">
        <v>169</v>
      </c>
      <c r="H40" s="42"/>
      <c r="I40" s="42"/>
      <c r="J40" s="42"/>
    </row>
    <row r="41" spans="1:10" ht="25.5" hidden="1">
      <c r="A41" s="36"/>
      <c r="B41" s="47" t="s">
        <v>170</v>
      </c>
      <c r="C41" s="52" t="s">
        <v>43</v>
      </c>
      <c r="D41" s="52" t="s">
        <v>182</v>
      </c>
      <c r="E41" s="52" t="s">
        <v>163</v>
      </c>
      <c r="F41" s="54" t="s">
        <v>192</v>
      </c>
      <c r="G41" s="44" t="s">
        <v>171</v>
      </c>
      <c r="H41" s="42"/>
      <c r="I41" s="42"/>
      <c r="J41" s="42"/>
    </row>
    <row r="42" spans="1:10" ht="25.5">
      <c r="A42" s="36"/>
      <c r="B42" s="51" t="s">
        <v>186</v>
      </c>
      <c r="C42" s="52" t="s">
        <v>43</v>
      </c>
      <c r="D42" s="52" t="s">
        <v>182</v>
      </c>
      <c r="E42" s="52" t="s">
        <v>163</v>
      </c>
      <c r="F42" s="54" t="s">
        <v>192</v>
      </c>
      <c r="G42" s="52" t="s">
        <v>187</v>
      </c>
      <c r="H42" s="45">
        <f>H43</f>
        <v>49632.97</v>
      </c>
      <c r="I42" s="45">
        <f>I43</f>
        <v>19183268</v>
      </c>
      <c r="J42" s="45">
        <f>J43</f>
        <v>19183268</v>
      </c>
    </row>
    <row r="43" spans="1:10" ht="12.75">
      <c r="A43" s="36"/>
      <c r="B43" s="51" t="s">
        <v>188</v>
      </c>
      <c r="C43" s="52" t="s">
        <v>43</v>
      </c>
      <c r="D43" s="52" t="s">
        <v>182</v>
      </c>
      <c r="E43" s="52" t="s">
        <v>163</v>
      </c>
      <c r="F43" s="54" t="s">
        <v>192</v>
      </c>
      <c r="G43" s="52" t="s">
        <v>189</v>
      </c>
      <c r="H43" s="45">
        <v>49632.97</v>
      </c>
      <c r="I43" s="45">
        <f>16193668+2989600</f>
        <v>19183268</v>
      </c>
      <c r="J43" s="45">
        <f>16193668+2989600</f>
        <v>19183268</v>
      </c>
    </row>
    <row r="44" spans="1:10" ht="12.75" hidden="1">
      <c r="A44" s="36"/>
      <c r="B44" s="51" t="s">
        <v>193</v>
      </c>
      <c r="C44" s="52" t="s">
        <v>43</v>
      </c>
      <c r="D44" s="52" t="s">
        <v>182</v>
      </c>
      <c r="E44" s="52" t="s">
        <v>163</v>
      </c>
      <c r="F44" s="54" t="s">
        <v>192</v>
      </c>
      <c r="G44" s="52" t="s">
        <v>177</v>
      </c>
      <c r="H44" s="45">
        <f>H46</f>
        <v>0</v>
      </c>
      <c r="I44" s="45">
        <f>I46</f>
        <v>0</v>
      </c>
      <c r="J44" s="45">
        <f>J46</f>
        <v>0</v>
      </c>
    </row>
    <row r="45" spans="1:10" ht="12.75" hidden="1">
      <c r="A45" s="36"/>
      <c r="B45" s="51" t="s">
        <v>194</v>
      </c>
      <c r="C45" s="52" t="s">
        <v>43</v>
      </c>
      <c r="D45" s="52" t="s">
        <v>182</v>
      </c>
      <c r="E45" s="52" t="s">
        <v>163</v>
      </c>
      <c r="F45" s="54" t="s">
        <v>192</v>
      </c>
      <c r="G45" s="52" t="s">
        <v>195</v>
      </c>
      <c r="H45" s="45"/>
      <c r="I45" s="45"/>
      <c r="J45" s="45"/>
    </row>
    <row r="46" spans="1:10" ht="12.75" hidden="1">
      <c r="A46" s="36"/>
      <c r="B46" s="48" t="s">
        <v>178</v>
      </c>
      <c r="C46" s="52" t="s">
        <v>43</v>
      </c>
      <c r="D46" s="52" t="s">
        <v>182</v>
      </c>
      <c r="E46" s="52" t="s">
        <v>163</v>
      </c>
      <c r="F46" s="54" t="s">
        <v>192</v>
      </c>
      <c r="G46" s="52" t="s">
        <v>179</v>
      </c>
      <c r="H46" s="45"/>
      <c r="I46" s="45"/>
      <c r="J46" s="45"/>
    </row>
    <row r="47" spans="1:10" ht="12.75">
      <c r="A47" s="36"/>
      <c r="B47" s="40" t="s">
        <v>196</v>
      </c>
      <c r="C47" s="41" t="s">
        <v>197</v>
      </c>
      <c r="D47" s="41" t="s">
        <v>182</v>
      </c>
      <c r="E47" s="41" t="s">
        <v>198</v>
      </c>
      <c r="F47" s="41"/>
      <c r="G47" s="41"/>
      <c r="H47" s="42">
        <f>H51+H48</f>
        <v>921170.6</v>
      </c>
      <c r="I47" s="42">
        <f>I51+I48</f>
        <v>165338564</v>
      </c>
      <c r="J47" s="42">
        <f>J51+J48</f>
        <v>167232864</v>
      </c>
    </row>
    <row r="48" spans="1:10" ht="68.25" customHeight="1">
      <c r="A48" s="36"/>
      <c r="B48" s="49" t="s">
        <v>199</v>
      </c>
      <c r="C48" s="41" t="s">
        <v>43</v>
      </c>
      <c r="D48" s="41" t="s">
        <v>182</v>
      </c>
      <c r="E48" s="41" t="s">
        <v>198</v>
      </c>
      <c r="F48" s="41" t="s">
        <v>200</v>
      </c>
      <c r="G48" s="41"/>
      <c r="H48" s="42">
        <f aca="true" t="shared" si="6" ref="H48:H49">H49</f>
        <v>0</v>
      </c>
      <c r="I48" s="42">
        <f aca="true" t="shared" si="7" ref="I48:I49">I49</f>
        <v>127747414</v>
      </c>
      <c r="J48" s="42">
        <f aca="true" t="shared" si="8" ref="J48:J49">J49</f>
        <v>127747414</v>
      </c>
    </row>
    <row r="49" spans="1:10" ht="25.5">
      <c r="A49" s="36"/>
      <c r="B49" s="51" t="s">
        <v>186</v>
      </c>
      <c r="C49" s="44" t="s">
        <v>43</v>
      </c>
      <c r="D49" s="44" t="s">
        <v>182</v>
      </c>
      <c r="E49" s="44" t="s">
        <v>198</v>
      </c>
      <c r="F49" s="44" t="s">
        <v>200</v>
      </c>
      <c r="G49" s="44" t="s">
        <v>187</v>
      </c>
      <c r="H49" s="45">
        <f t="shared" si="6"/>
        <v>0</v>
      </c>
      <c r="I49" s="45">
        <f t="shared" si="7"/>
        <v>127747414</v>
      </c>
      <c r="J49" s="45">
        <f t="shared" si="8"/>
        <v>127747414</v>
      </c>
    </row>
    <row r="50" spans="1:10" ht="12.75">
      <c r="A50" s="36"/>
      <c r="B50" s="51" t="s">
        <v>188</v>
      </c>
      <c r="C50" s="44" t="s">
        <v>43</v>
      </c>
      <c r="D50" s="44" t="s">
        <v>182</v>
      </c>
      <c r="E50" s="44" t="s">
        <v>198</v>
      </c>
      <c r="F50" s="44" t="s">
        <v>200</v>
      </c>
      <c r="G50" s="44" t="s">
        <v>189</v>
      </c>
      <c r="H50" s="45"/>
      <c r="I50" s="45">
        <v>127747414</v>
      </c>
      <c r="J50" s="45">
        <v>127747414</v>
      </c>
    </row>
    <row r="51" spans="1:10" ht="12.75">
      <c r="A51" s="36"/>
      <c r="B51" s="40" t="s">
        <v>201</v>
      </c>
      <c r="C51" s="41" t="s">
        <v>43</v>
      </c>
      <c r="D51" s="41" t="s">
        <v>182</v>
      </c>
      <c r="E51" s="41" t="s">
        <v>198</v>
      </c>
      <c r="F51" s="53" t="s">
        <v>202</v>
      </c>
      <c r="G51" s="41"/>
      <c r="H51" s="42">
        <f>H54</f>
        <v>921170.6</v>
      </c>
      <c r="I51" s="42">
        <f>I54</f>
        <v>37591150</v>
      </c>
      <c r="J51" s="42">
        <f>J54</f>
        <v>39485450</v>
      </c>
    </row>
    <row r="52" spans="1:10" ht="63.75" hidden="1">
      <c r="A52" s="36"/>
      <c r="B52" s="46" t="s">
        <v>168</v>
      </c>
      <c r="C52" s="44" t="s">
        <v>43</v>
      </c>
      <c r="D52" s="44" t="s">
        <v>182</v>
      </c>
      <c r="E52" s="44" t="s">
        <v>198</v>
      </c>
      <c r="F52" s="54" t="s">
        <v>202</v>
      </c>
      <c r="G52" s="44" t="s">
        <v>169</v>
      </c>
      <c r="H52" s="45">
        <f>H53</f>
        <v>0</v>
      </c>
      <c r="I52" s="45">
        <f>I53</f>
        <v>0</v>
      </c>
      <c r="J52" s="45">
        <f>J53</f>
        <v>0</v>
      </c>
    </row>
    <row r="53" spans="1:10" ht="25.5" hidden="1">
      <c r="A53" s="36"/>
      <c r="B53" s="47" t="s">
        <v>170</v>
      </c>
      <c r="C53" s="44" t="s">
        <v>43</v>
      </c>
      <c r="D53" s="44" t="s">
        <v>182</v>
      </c>
      <c r="E53" s="44" t="s">
        <v>198</v>
      </c>
      <c r="F53" s="54" t="s">
        <v>202</v>
      </c>
      <c r="G53" s="44" t="s">
        <v>171</v>
      </c>
      <c r="H53" s="45"/>
      <c r="I53" s="45"/>
      <c r="J53" s="45"/>
    </row>
    <row r="54" spans="1:10" ht="25.5">
      <c r="A54" s="36"/>
      <c r="B54" s="51" t="s">
        <v>186</v>
      </c>
      <c r="C54" s="44" t="s">
        <v>43</v>
      </c>
      <c r="D54" s="44" t="s">
        <v>182</v>
      </c>
      <c r="E54" s="44" t="s">
        <v>198</v>
      </c>
      <c r="F54" s="54" t="s">
        <v>202</v>
      </c>
      <c r="G54" s="44" t="s">
        <v>187</v>
      </c>
      <c r="H54" s="45">
        <f>H55</f>
        <v>921170.6</v>
      </c>
      <c r="I54" s="45">
        <f>I55</f>
        <v>37591150</v>
      </c>
      <c r="J54" s="45">
        <f>J55</f>
        <v>39485450</v>
      </c>
    </row>
    <row r="55" spans="1:10" ht="12.75">
      <c r="A55" s="36"/>
      <c r="B55" s="51" t="s">
        <v>188</v>
      </c>
      <c r="C55" s="44" t="s">
        <v>43</v>
      </c>
      <c r="D55" s="44" t="s">
        <v>182</v>
      </c>
      <c r="E55" s="44" t="s">
        <v>198</v>
      </c>
      <c r="F55" s="54" t="s">
        <v>202</v>
      </c>
      <c r="G55" s="44" t="s">
        <v>189</v>
      </c>
      <c r="H55" s="45">
        <v>921170.6</v>
      </c>
      <c r="I55" s="45">
        <v>37591150</v>
      </c>
      <c r="J55" s="45">
        <f>37591150+1894300</f>
        <v>39485450</v>
      </c>
    </row>
    <row r="56" spans="1:10" ht="12.75" hidden="1">
      <c r="A56" s="36"/>
      <c r="B56" s="51" t="s">
        <v>193</v>
      </c>
      <c r="C56" s="44" t="s">
        <v>43</v>
      </c>
      <c r="D56" s="52" t="s">
        <v>182</v>
      </c>
      <c r="E56" s="52" t="s">
        <v>198</v>
      </c>
      <c r="F56" s="54" t="s">
        <v>202</v>
      </c>
      <c r="G56" s="52" t="s">
        <v>177</v>
      </c>
      <c r="H56" s="45">
        <f>H57</f>
        <v>0</v>
      </c>
      <c r="I56" s="45">
        <f>I57</f>
        <v>0</v>
      </c>
      <c r="J56" s="45">
        <f>J57</f>
        <v>0</v>
      </c>
    </row>
    <row r="57" spans="1:10" ht="12.75" hidden="1">
      <c r="A57" s="36"/>
      <c r="B57" s="48" t="s">
        <v>178</v>
      </c>
      <c r="C57" s="44" t="s">
        <v>43</v>
      </c>
      <c r="D57" s="52" t="s">
        <v>182</v>
      </c>
      <c r="E57" s="52" t="s">
        <v>198</v>
      </c>
      <c r="F57" s="54" t="s">
        <v>202</v>
      </c>
      <c r="G57" s="52" t="s">
        <v>179</v>
      </c>
      <c r="H57" s="45"/>
      <c r="I57" s="45"/>
      <c r="J57" s="45"/>
    </row>
    <row r="58" spans="1:10" ht="12.75">
      <c r="A58" s="36"/>
      <c r="B58" s="55" t="s">
        <v>203</v>
      </c>
      <c r="C58" s="41" t="s">
        <v>43</v>
      </c>
      <c r="D58" s="41" t="s">
        <v>182</v>
      </c>
      <c r="E58" s="41" t="s">
        <v>165</v>
      </c>
      <c r="F58" s="41"/>
      <c r="G58" s="41"/>
      <c r="H58" s="42">
        <f aca="true" t="shared" si="9" ref="H58:H60">H59</f>
        <v>150000</v>
      </c>
      <c r="I58" s="42">
        <f aca="true" t="shared" si="10" ref="I58:I60">I59</f>
        <v>17344822</v>
      </c>
      <c r="J58" s="42">
        <f aca="true" t="shared" si="11" ref="J58:J60">J59</f>
        <v>17344822</v>
      </c>
    </row>
    <row r="59" spans="1:10" ht="12.75">
      <c r="A59" s="36"/>
      <c r="B59" s="40" t="s">
        <v>204</v>
      </c>
      <c r="C59" s="41" t="s">
        <v>43</v>
      </c>
      <c r="D59" s="41" t="s">
        <v>182</v>
      </c>
      <c r="E59" s="41" t="s">
        <v>165</v>
      </c>
      <c r="F59" s="53" t="s">
        <v>205</v>
      </c>
      <c r="G59" s="41"/>
      <c r="H59" s="42">
        <f t="shared" si="9"/>
        <v>150000</v>
      </c>
      <c r="I59" s="42">
        <f t="shared" si="10"/>
        <v>17344822</v>
      </c>
      <c r="J59" s="42">
        <f t="shared" si="11"/>
        <v>17344822</v>
      </c>
    </row>
    <row r="60" spans="1:10" ht="25.5">
      <c r="A60" s="36"/>
      <c r="B60" s="51" t="s">
        <v>186</v>
      </c>
      <c r="C60" s="44" t="s">
        <v>43</v>
      </c>
      <c r="D60" s="44" t="s">
        <v>182</v>
      </c>
      <c r="E60" s="44" t="s">
        <v>165</v>
      </c>
      <c r="F60" s="54" t="s">
        <v>205</v>
      </c>
      <c r="G60" s="44" t="s">
        <v>187</v>
      </c>
      <c r="H60" s="45">
        <f t="shared" si="9"/>
        <v>150000</v>
      </c>
      <c r="I60" s="45">
        <f t="shared" si="10"/>
        <v>17344822</v>
      </c>
      <c r="J60" s="45">
        <f t="shared" si="11"/>
        <v>17344822</v>
      </c>
    </row>
    <row r="61" spans="1:10" ht="12.75">
      <c r="A61" s="36"/>
      <c r="B61" s="51" t="s">
        <v>188</v>
      </c>
      <c r="C61" s="44" t="s">
        <v>43</v>
      </c>
      <c r="D61" s="44" t="s">
        <v>182</v>
      </c>
      <c r="E61" s="44" t="s">
        <v>165</v>
      </c>
      <c r="F61" s="54" t="s">
        <v>205</v>
      </c>
      <c r="G61" s="44" t="s">
        <v>189</v>
      </c>
      <c r="H61" s="45">
        <v>150000</v>
      </c>
      <c r="I61" s="45">
        <f>2700000+6957730+7687092</f>
        <v>17344822</v>
      </c>
      <c r="J61" s="45">
        <f>2700000+6957730+7687092</f>
        <v>17344822</v>
      </c>
    </row>
    <row r="62" spans="1:10" ht="12.75">
      <c r="A62" s="36"/>
      <c r="B62" s="40" t="s">
        <v>206</v>
      </c>
      <c r="C62" s="41" t="s">
        <v>43</v>
      </c>
      <c r="D62" s="41" t="s">
        <v>182</v>
      </c>
      <c r="E62" s="41" t="s">
        <v>182</v>
      </c>
      <c r="F62" s="41"/>
      <c r="G62" s="41"/>
      <c r="H62" s="42">
        <f>H66+H63</f>
        <v>0</v>
      </c>
      <c r="I62" s="42">
        <f>I66+I63</f>
        <v>725000</v>
      </c>
      <c r="J62" s="42">
        <f>J66+J63</f>
        <v>725000</v>
      </c>
    </row>
    <row r="63" spans="1:10" ht="25.5">
      <c r="A63" s="36"/>
      <c r="B63" s="40" t="s">
        <v>207</v>
      </c>
      <c r="C63" s="41" t="s">
        <v>43</v>
      </c>
      <c r="D63" s="41" t="s">
        <v>182</v>
      </c>
      <c r="E63" s="41" t="s">
        <v>182</v>
      </c>
      <c r="F63" s="41" t="s">
        <v>208</v>
      </c>
      <c r="G63" s="41"/>
      <c r="H63" s="42">
        <f aca="true" t="shared" si="12" ref="H63:H64">H64</f>
        <v>0</v>
      </c>
      <c r="I63" s="42">
        <f aca="true" t="shared" si="13" ref="I63:I64">I64</f>
        <v>468000</v>
      </c>
      <c r="J63" s="42">
        <f aca="true" t="shared" si="14" ref="J63:J64">J64</f>
        <v>468000</v>
      </c>
    </row>
    <row r="64" spans="1:10" ht="25.5">
      <c r="A64" s="36"/>
      <c r="B64" s="51" t="s">
        <v>186</v>
      </c>
      <c r="C64" s="44" t="s">
        <v>43</v>
      </c>
      <c r="D64" s="44" t="s">
        <v>182</v>
      </c>
      <c r="E64" s="44" t="s">
        <v>182</v>
      </c>
      <c r="F64" s="44" t="s">
        <v>208</v>
      </c>
      <c r="G64" s="44" t="s">
        <v>187</v>
      </c>
      <c r="H64" s="45">
        <f t="shared" si="12"/>
        <v>0</v>
      </c>
      <c r="I64" s="45">
        <f t="shared" si="13"/>
        <v>468000</v>
      </c>
      <c r="J64" s="45">
        <f t="shared" si="14"/>
        <v>468000</v>
      </c>
    </row>
    <row r="65" spans="1:10" ht="12.75">
      <c r="A65" s="36"/>
      <c r="B65" s="56" t="s">
        <v>188</v>
      </c>
      <c r="C65" s="44" t="s">
        <v>43</v>
      </c>
      <c r="D65" s="44" t="s">
        <v>182</v>
      </c>
      <c r="E65" s="44" t="s">
        <v>182</v>
      </c>
      <c r="F65" s="44" t="s">
        <v>208</v>
      </c>
      <c r="G65" s="44" t="s">
        <v>189</v>
      </c>
      <c r="H65" s="45"/>
      <c r="I65" s="45">
        <v>468000</v>
      </c>
      <c r="J65" s="45">
        <v>468000</v>
      </c>
    </row>
    <row r="66" spans="1:10" ht="25.5">
      <c r="A66" s="36"/>
      <c r="B66" s="40" t="s">
        <v>209</v>
      </c>
      <c r="C66" s="41" t="s">
        <v>43</v>
      </c>
      <c r="D66" s="41" t="s">
        <v>182</v>
      </c>
      <c r="E66" s="41" t="s">
        <v>182</v>
      </c>
      <c r="F66" s="41" t="s">
        <v>210</v>
      </c>
      <c r="G66" s="41"/>
      <c r="H66" s="42">
        <f aca="true" t="shared" si="15" ref="H66:H67">H67</f>
        <v>0</v>
      </c>
      <c r="I66" s="42">
        <f aca="true" t="shared" si="16" ref="I66:I67">I67</f>
        <v>257000</v>
      </c>
      <c r="J66" s="42">
        <f aca="true" t="shared" si="17" ref="J66:J67">J67</f>
        <v>257000</v>
      </c>
    </row>
    <row r="67" spans="1:10" ht="25.5">
      <c r="A67" s="36"/>
      <c r="B67" s="51" t="s">
        <v>186</v>
      </c>
      <c r="C67" s="44" t="s">
        <v>43</v>
      </c>
      <c r="D67" s="44" t="s">
        <v>182</v>
      </c>
      <c r="E67" s="44" t="s">
        <v>182</v>
      </c>
      <c r="F67" s="44" t="s">
        <v>210</v>
      </c>
      <c r="G67" s="44" t="s">
        <v>187</v>
      </c>
      <c r="H67" s="45">
        <f t="shared" si="15"/>
        <v>0</v>
      </c>
      <c r="I67" s="45">
        <f t="shared" si="16"/>
        <v>257000</v>
      </c>
      <c r="J67" s="45">
        <f t="shared" si="17"/>
        <v>257000</v>
      </c>
    </row>
    <row r="68" spans="1:10" ht="12.75">
      <c r="A68" s="36"/>
      <c r="B68" s="56" t="s">
        <v>188</v>
      </c>
      <c r="C68" s="44" t="s">
        <v>43</v>
      </c>
      <c r="D68" s="44" t="s">
        <v>182</v>
      </c>
      <c r="E68" s="44" t="s">
        <v>182</v>
      </c>
      <c r="F68" s="44" t="s">
        <v>210</v>
      </c>
      <c r="G68" s="44" t="s">
        <v>189</v>
      </c>
      <c r="H68" s="45"/>
      <c r="I68" s="45">
        <v>257000</v>
      </c>
      <c r="J68" s="45">
        <v>257000</v>
      </c>
    </row>
    <row r="69" spans="1:10" ht="12.75">
      <c r="A69" s="36"/>
      <c r="B69" s="40" t="s">
        <v>211</v>
      </c>
      <c r="C69" s="41" t="s">
        <v>43</v>
      </c>
      <c r="D69" s="41" t="s">
        <v>182</v>
      </c>
      <c r="E69" s="41" t="s">
        <v>212</v>
      </c>
      <c r="F69" s="41"/>
      <c r="G69" s="41"/>
      <c r="H69" s="42">
        <f>H73+H80+H83+H70+H94+H91+H97+H100+H103</f>
        <v>0</v>
      </c>
      <c r="I69" s="42">
        <f>I73+I80+I83+I70+I94+I91+I97+I100+I103</f>
        <v>38706056</v>
      </c>
      <c r="J69" s="42">
        <f>J73+J80+J83+J70+J94+J91+J97+J100+J103</f>
        <v>38768656</v>
      </c>
    </row>
    <row r="70" spans="1:10" ht="66" customHeight="1">
      <c r="A70" s="36"/>
      <c r="B70" s="40" t="s">
        <v>213</v>
      </c>
      <c r="C70" s="41" t="s">
        <v>43</v>
      </c>
      <c r="D70" s="41" t="s">
        <v>182</v>
      </c>
      <c r="E70" s="41" t="s">
        <v>212</v>
      </c>
      <c r="F70" s="41" t="s">
        <v>214</v>
      </c>
      <c r="G70" s="41"/>
      <c r="H70" s="42">
        <f aca="true" t="shared" si="18" ref="H70:H71">H71</f>
        <v>0</v>
      </c>
      <c r="I70" s="42">
        <f aca="true" t="shared" si="19" ref="I70:I71">I71</f>
        <v>8911200</v>
      </c>
      <c r="J70" s="42">
        <f aca="true" t="shared" si="20" ref="J70:J71">J71</f>
        <v>8911200</v>
      </c>
    </row>
    <row r="71" spans="1:10" ht="25.5">
      <c r="A71" s="36"/>
      <c r="B71" s="51" t="s">
        <v>186</v>
      </c>
      <c r="C71" s="44" t="s">
        <v>43</v>
      </c>
      <c r="D71" s="52" t="s">
        <v>182</v>
      </c>
      <c r="E71" s="52" t="s">
        <v>212</v>
      </c>
      <c r="F71" s="44" t="s">
        <v>214</v>
      </c>
      <c r="G71" s="44" t="s">
        <v>187</v>
      </c>
      <c r="H71" s="45">
        <f t="shared" si="18"/>
        <v>0</v>
      </c>
      <c r="I71" s="45">
        <f t="shared" si="19"/>
        <v>8911200</v>
      </c>
      <c r="J71" s="45">
        <f t="shared" si="20"/>
        <v>8911200</v>
      </c>
    </row>
    <row r="72" spans="1:10" ht="12.75">
      <c r="A72" s="36"/>
      <c r="B72" s="56" t="s">
        <v>188</v>
      </c>
      <c r="C72" s="44" t="s">
        <v>43</v>
      </c>
      <c r="D72" s="52" t="s">
        <v>182</v>
      </c>
      <c r="E72" s="52" t="s">
        <v>212</v>
      </c>
      <c r="F72" s="44" t="s">
        <v>214</v>
      </c>
      <c r="G72" s="44" t="s">
        <v>189</v>
      </c>
      <c r="H72" s="45"/>
      <c r="I72" s="45">
        <v>8911200</v>
      </c>
      <c r="J72" s="45">
        <v>8911200</v>
      </c>
    </row>
    <row r="73" spans="1:10" ht="30" customHeight="1">
      <c r="A73" s="36"/>
      <c r="B73" s="40" t="s">
        <v>215</v>
      </c>
      <c r="C73" s="41" t="s">
        <v>43</v>
      </c>
      <c r="D73" s="41" t="s">
        <v>182</v>
      </c>
      <c r="E73" s="41" t="s">
        <v>212</v>
      </c>
      <c r="F73" s="41" t="s">
        <v>216</v>
      </c>
      <c r="G73" s="41"/>
      <c r="H73" s="42">
        <f>H74+H76+H78</f>
        <v>0</v>
      </c>
      <c r="I73" s="42">
        <f>I74+I76+I78</f>
        <v>1129000</v>
      </c>
      <c r="J73" s="42">
        <f>J74+J76+J78</f>
        <v>1129000</v>
      </c>
    </row>
    <row r="74" spans="1:10" ht="63.75">
      <c r="A74" s="36"/>
      <c r="B74" s="46" t="s">
        <v>168</v>
      </c>
      <c r="C74" s="44" t="s">
        <v>43</v>
      </c>
      <c r="D74" s="44" t="s">
        <v>182</v>
      </c>
      <c r="E74" s="44" t="s">
        <v>212</v>
      </c>
      <c r="F74" s="44" t="s">
        <v>216</v>
      </c>
      <c r="G74" s="44" t="s">
        <v>169</v>
      </c>
      <c r="H74" s="45">
        <f>H75</f>
        <v>0</v>
      </c>
      <c r="I74" s="45">
        <f>I75</f>
        <v>998500</v>
      </c>
      <c r="J74" s="45">
        <f>J75</f>
        <v>998500</v>
      </c>
    </row>
    <row r="75" spans="1:10" ht="25.5">
      <c r="A75" s="36"/>
      <c r="B75" s="47" t="s">
        <v>170</v>
      </c>
      <c r="C75" s="44" t="s">
        <v>43</v>
      </c>
      <c r="D75" s="44" t="s">
        <v>182</v>
      </c>
      <c r="E75" s="44" t="s">
        <v>212</v>
      </c>
      <c r="F75" s="44" t="s">
        <v>216</v>
      </c>
      <c r="G75" s="44" t="s">
        <v>171</v>
      </c>
      <c r="H75" s="45"/>
      <c r="I75" s="45">
        <f>766900+231600</f>
        <v>998500</v>
      </c>
      <c r="J75" s="45">
        <f>766900+231600</f>
        <v>998500</v>
      </c>
    </row>
    <row r="76" spans="1:10" ht="25.5">
      <c r="A76" s="36"/>
      <c r="B76" s="47" t="s">
        <v>172</v>
      </c>
      <c r="C76" s="44" t="s">
        <v>43</v>
      </c>
      <c r="D76" s="44" t="s">
        <v>182</v>
      </c>
      <c r="E76" s="44" t="s">
        <v>212</v>
      </c>
      <c r="F76" s="44" t="s">
        <v>216</v>
      </c>
      <c r="G76" s="44" t="s">
        <v>173</v>
      </c>
      <c r="H76" s="45">
        <f>H77</f>
        <v>0</v>
      </c>
      <c r="I76" s="45">
        <f>I77</f>
        <v>130500</v>
      </c>
      <c r="J76" s="45">
        <f>J77</f>
        <v>130500</v>
      </c>
    </row>
    <row r="77" spans="1:10" ht="25.5">
      <c r="A77" s="36"/>
      <c r="B77" s="47" t="s">
        <v>174</v>
      </c>
      <c r="C77" s="44" t="s">
        <v>43</v>
      </c>
      <c r="D77" s="44" t="s">
        <v>182</v>
      </c>
      <c r="E77" s="44" t="s">
        <v>212</v>
      </c>
      <c r="F77" s="44" t="s">
        <v>216</v>
      </c>
      <c r="G77" s="44" t="s">
        <v>175</v>
      </c>
      <c r="H77" s="45"/>
      <c r="I77" s="45">
        <v>130500</v>
      </c>
      <c r="J77" s="45">
        <v>130500</v>
      </c>
    </row>
    <row r="78" spans="1:10" ht="12.75" hidden="1">
      <c r="A78" s="36"/>
      <c r="B78" s="51" t="s">
        <v>193</v>
      </c>
      <c r="C78" s="44" t="s">
        <v>43</v>
      </c>
      <c r="D78" s="44" t="s">
        <v>182</v>
      </c>
      <c r="E78" s="44" t="s">
        <v>212</v>
      </c>
      <c r="F78" s="44" t="s">
        <v>216</v>
      </c>
      <c r="G78" s="44" t="s">
        <v>177</v>
      </c>
      <c r="H78" s="45">
        <f>H79</f>
        <v>0</v>
      </c>
      <c r="I78" s="45">
        <f>I79</f>
        <v>0</v>
      </c>
      <c r="J78" s="45">
        <f>J79</f>
        <v>0</v>
      </c>
    </row>
    <row r="79" spans="1:10" ht="12.75" hidden="1">
      <c r="A79" s="36"/>
      <c r="B79" s="48" t="s">
        <v>178</v>
      </c>
      <c r="C79" s="44" t="s">
        <v>43</v>
      </c>
      <c r="D79" s="44" t="s">
        <v>182</v>
      </c>
      <c r="E79" s="44" t="s">
        <v>212</v>
      </c>
      <c r="F79" s="44" t="s">
        <v>216</v>
      </c>
      <c r="G79" s="44" t="s">
        <v>179</v>
      </c>
      <c r="H79" s="45">
        <v>0</v>
      </c>
      <c r="I79" s="45">
        <v>0</v>
      </c>
      <c r="J79" s="45">
        <v>0</v>
      </c>
    </row>
    <row r="80" spans="1:10" ht="25.5">
      <c r="A80" s="36"/>
      <c r="B80" s="40" t="s">
        <v>217</v>
      </c>
      <c r="C80" s="41" t="s">
        <v>43</v>
      </c>
      <c r="D80" s="41" t="s">
        <v>182</v>
      </c>
      <c r="E80" s="41" t="s">
        <v>212</v>
      </c>
      <c r="F80" s="41" t="s">
        <v>218</v>
      </c>
      <c r="G80" s="41"/>
      <c r="H80" s="42">
        <f aca="true" t="shared" si="21" ref="H80:H81">H81</f>
        <v>0</v>
      </c>
      <c r="I80" s="42">
        <f aca="true" t="shared" si="22" ref="I80:I81">I81</f>
        <v>1387370</v>
      </c>
      <c r="J80" s="42">
        <f aca="true" t="shared" si="23" ref="J80:J81">J81</f>
        <v>1387370</v>
      </c>
    </row>
    <row r="81" spans="1:10" ht="25.5">
      <c r="A81" s="36"/>
      <c r="B81" s="51" t="s">
        <v>186</v>
      </c>
      <c r="C81" s="44" t="s">
        <v>43</v>
      </c>
      <c r="D81" s="44" t="s">
        <v>182</v>
      </c>
      <c r="E81" s="44" t="s">
        <v>212</v>
      </c>
      <c r="F81" s="44" t="s">
        <v>218</v>
      </c>
      <c r="G81" s="44" t="s">
        <v>187</v>
      </c>
      <c r="H81" s="45">
        <f t="shared" si="21"/>
        <v>0</v>
      </c>
      <c r="I81" s="45">
        <f t="shared" si="22"/>
        <v>1387370</v>
      </c>
      <c r="J81" s="45">
        <f t="shared" si="23"/>
        <v>1387370</v>
      </c>
    </row>
    <row r="82" spans="1:10" ht="12.75">
      <c r="A82" s="36"/>
      <c r="B82" s="56" t="s">
        <v>188</v>
      </c>
      <c r="C82" s="44" t="s">
        <v>43</v>
      </c>
      <c r="D82" s="44" t="s">
        <v>182</v>
      </c>
      <c r="E82" s="44" t="s">
        <v>212</v>
      </c>
      <c r="F82" s="44" t="s">
        <v>218</v>
      </c>
      <c r="G82" s="44" t="s">
        <v>189</v>
      </c>
      <c r="H82" s="45"/>
      <c r="I82" s="45">
        <v>1387370</v>
      </c>
      <c r="J82" s="45">
        <v>1387370</v>
      </c>
    </row>
    <row r="83" spans="1:10" ht="51.75" customHeight="1">
      <c r="A83" s="36"/>
      <c r="B83" s="40" t="s">
        <v>219</v>
      </c>
      <c r="C83" s="41" t="s">
        <v>43</v>
      </c>
      <c r="D83" s="41" t="s">
        <v>182</v>
      </c>
      <c r="E83" s="41" t="s">
        <v>212</v>
      </c>
      <c r="F83" s="41" t="s">
        <v>220</v>
      </c>
      <c r="G83" s="41"/>
      <c r="H83" s="42">
        <f>H84+H86+H88</f>
        <v>0</v>
      </c>
      <c r="I83" s="42">
        <f>I84+I86+I88</f>
        <v>26815486</v>
      </c>
      <c r="J83" s="42">
        <f>J84+J86+J88</f>
        <v>26878086</v>
      </c>
    </row>
    <row r="84" spans="1:10" ht="63.75">
      <c r="A84" s="36"/>
      <c r="B84" s="46" t="s">
        <v>168</v>
      </c>
      <c r="C84" s="44" t="s">
        <v>43</v>
      </c>
      <c r="D84" s="44" t="s">
        <v>182</v>
      </c>
      <c r="E84" s="44" t="s">
        <v>212</v>
      </c>
      <c r="F84" s="44" t="s">
        <v>220</v>
      </c>
      <c r="G84" s="44" t="s">
        <v>169</v>
      </c>
      <c r="H84" s="45">
        <f>H85</f>
        <v>0</v>
      </c>
      <c r="I84" s="45">
        <f>I85</f>
        <v>25417040</v>
      </c>
      <c r="J84" s="45">
        <f>J85</f>
        <v>25411640</v>
      </c>
    </row>
    <row r="85" spans="1:10" ht="25.5">
      <c r="A85" s="36"/>
      <c r="B85" s="47" t="s">
        <v>170</v>
      </c>
      <c r="C85" s="44" t="s">
        <v>43</v>
      </c>
      <c r="D85" s="44" t="s">
        <v>182</v>
      </c>
      <c r="E85" s="44" t="s">
        <v>212</v>
      </c>
      <c r="F85" s="44" t="s">
        <v>220</v>
      </c>
      <c r="G85" s="44" t="s">
        <v>171</v>
      </c>
      <c r="H85" s="45"/>
      <c r="I85" s="45">
        <f>5192000+13325900+1063557+1562440+3951950+321193</f>
        <v>25417040</v>
      </c>
      <c r="J85" s="45">
        <f>5192000+13325900+1063557+1562440+3951950+321193-5400</f>
        <v>25411640</v>
      </c>
    </row>
    <row r="86" spans="1:10" ht="25.5">
      <c r="A86" s="36"/>
      <c r="B86" s="47" t="s">
        <v>172</v>
      </c>
      <c r="C86" s="44" t="s">
        <v>43</v>
      </c>
      <c r="D86" s="44" t="s">
        <v>182</v>
      </c>
      <c r="E86" s="44" t="s">
        <v>212</v>
      </c>
      <c r="F86" s="44" t="s">
        <v>220</v>
      </c>
      <c r="G86" s="44" t="s">
        <v>173</v>
      </c>
      <c r="H86" s="45">
        <f>H87</f>
        <v>0</v>
      </c>
      <c r="I86" s="45">
        <f>I87</f>
        <v>603246</v>
      </c>
      <c r="J86" s="45">
        <f>J87</f>
        <v>671246</v>
      </c>
    </row>
    <row r="87" spans="1:10" ht="25.5">
      <c r="A87" s="36"/>
      <c r="B87" s="47" t="s">
        <v>174</v>
      </c>
      <c r="C87" s="44" t="s">
        <v>43</v>
      </c>
      <c r="D87" s="44" t="s">
        <v>182</v>
      </c>
      <c r="E87" s="44" t="s">
        <v>212</v>
      </c>
      <c r="F87" s="44" t="s">
        <v>220</v>
      </c>
      <c r="G87" s="44" t="s">
        <v>175</v>
      </c>
      <c r="H87" s="45"/>
      <c r="I87" s="45">
        <v>603246</v>
      </c>
      <c r="J87" s="45">
        <v>671246</v>
      </c>
    </row>
    <row r="88" spans="1:10" ht="25.5">
      <c r="A88" s="36"/>
      <c r="B88" s="57" t="s">
        <v>221</v>
      </c>
      <c r="C88" s="44" t="s">
        <v>43</v>
      </c>
      <c r="D88" s="44" t="s">
        <v>182</v>
      </c>
      <c r="E88" s="44" t="s">
        <v>212</v>
      </c>
      <c r="F88" s="44" t="s">
        <v>222</v>
      </c>
      <c r="G88" s="44"/>
      <c r="H88" s="45">
        <f aca="true" t="shared" si="24" ref="H88:H89">H89</f>
        <v>0</v>
      </c>
      <c r="I88" s="45">
        <f aca="true" t="shared" si="25" ref="I88:I89">I89</f>
        <v>795200</v>
      </c>
      <c r="J88" s="45">
        <f aca="true" t="shared" si="26" ref="J88:J89">J89</f>
        <v>795200</v>
      </c>
    </row>
    <row r="89" spans="1:10" ht="12.75">
      <c r="A89" s="36"/>
      <c r="B89" s="51" t="s">
        <v>193</v>
      </c>
      <c r="C89" s="44" t="s">
        <v>43</v>
      </c>
      <c r="D89" s="44" t="s">
        <v>182</v>
      </c>
      <c r="E89" s="44" t="s">
        <v>212</v>
      </c>
      <c r="F89" s="44" t="s">
        <v>222</v>
      </c>
      <c r="G89" s="44" t="s">
        <v>177</v>
      </c>
      <c r="H89" s="45">
        <f t="shared" si="24"/>
        <v>0</v>
      </c>
      <c r="I89" s="45">
        <f t="shared" si="25"/>
        <v>795200</v>
      </c>
      <c r="J89" s="45">
        <f t="shared" si="26"/>
        <v>795200</v>
      </c>
    </row>
    <row r="90" spans="1:10" ht="12.75">
      <c r="A90" s="36"/>
      <c r="B90" s="48" t="s">
        <v>178</v>
      </c>
      <c r="C90" s="44" t="s">
        <v>43</v>
      </c>
      <c r="D90" s="44" t="s">
        <v>182</v>
      </c>
      <c r="E90" s="44" t="s">
        <v>212</v>
      </c>
      <c r="F90" s="44" t="s">
        <v>222</v>
      </c>
      <c r="G90" s="44" t="s">
        <v>179</v>
      </c>
      <c r="H90" s="45"/>
      <c r="I90" s="45">
        <f>748300+8900+38000</f>
        <v>795200</v>
      </c>
      <c r="J90" s="45">
        <f>748300+8900+38000</f>
        <v>795200</v>
      </c>
    </row>
    <row r="91" spans="1:10" ht="12.75">
      <c r="A91" s="36"/>
      <c r="B91" s="40" t="s">
        <v>223</v>
      </c>
      <c r="C91" s="41" t="s">
        <v>43</v>
      </c>
      <c r="D91" s="41" t="s">
        <v>182</v>
      </c>
      <c r="E91" s="41" t="s">
        <v>212</v>
      </c>
      <c r="F91" s="41" t="s">
        <v>224</v>
      </c>
      <c r="G91" s="41"/>
      <c r="H91" s="42">
        <f aca="true" t="shared" si="27" ref="H91:H92">H92</f>
        <v>0</v>
      </c>
      <c r="I91" s="42">
        <f aca="true" t="shared" si="28" ref="I91:I92">I92</f>
        <v>300000</v>
      </c>
      <c r="J91" s="42">
        <f aca="true" t="shared" si="29" ref="J91:J92">J92</f>
        <v>300000</v>
      </c>
    </row>
    <row r="92" spans="1:10" ht="25.5">
      <c r="A92" s="36"/>
      <c r="B92" s="51" t="s">
        <v>186</v>
      </c>
      <c r="C92" s="44" t="s">
        <v>43</v>
      </c>
      <c r="D92" s="44" t="s">
        <v>182</v>
      </c>
      <c r="E92" s="44" t="s">
        <v>212</v>
      </c>
      <c r="F92" s="44" t="s">
        <v>224</v>
      </c>
      <c r="G92" s="44" t="s">
        <v>187</v>
      </c>
      <c r="H92" s="45">
        <f t="shared" si="27"/>
        <v>0</v>
      </c>
      <c r="I92" s="45">
        <f t="shared" si="28"/>
        <v>300000</v>
      </c>
      <c r="J92" s="45">
        <f t="shared" si="29"/>
        <v>300000</v>
      </c>
    </row>
    <row r="93" spans="1:10" ht="12.75">
      <c r="A93" s="36"/>
      <c r="B93" s="56" t="s">
        <v>188</v>
      </c>
      <c r="C93" s="44" t="s">
        <v>43</v>
      </c>
      <c r="D93" s="44" t="s">
        <v>182</v>
      </c>
      <c r="E93" s="44" t="s">
        <v>212</v>
      </c>
      <c r="F93" s="44" t="s">
        <v>224</v>
      </c>
      <c r="G93" s="44" t="s">
        <v>189</v>
      </c>
      <c r="H93" s="45"/>
      <c r="I93" s="45">
        <v>300000</v>
      </c>
      <c r="J93" s="45">
        <f>300000</f>
        <v>300000</v>
      </c>
    </row>
    <row r="94" spans="1:10" ht="25.5">
      <c r="A94" s="36"/>
      <c r="B94" s="40" t="s">
        <v>225</v>
      </c>
      <c r="C94" s="41" t="s">
        <v>43</v>
      </c>
      <c r="D94" s="41" t="s">
        <v>182</v>
      </c>
      <c r="E94" s="41" t="s">
        <v>212</v>
      </c>
      <c r="F94" s="41" t="s">
        <v>226</v>
      </c>
      <c r="G94" s="41"/>
      <c r="H94" s="42">
        <f aca="true" t="shared" si="30" ref="H94:H95">H95</f>
        <v>0</v>
      </c>
      <c r="I94" s="42">
        <f aca="true" t="shared" si="31" ref="I94:I95">I95</f>
        <v>28000</v>
      </c>
      <c r="J94" s="42">
        <f aca="true" t="shared" si="32" ref="J94:J95">J95</f>
        <v>28000</v>
      </c>
    </row>
    <row r="95" spans="1:10" ht="25.5">
      <c r="A95" s="36"/>
      <c r="B95" s="51" t="s">
        <v>186</v>
      </c>
      <c r="C95" s="44" t="s">
        <v>43</v>
      </c>
      <c r="D95" s="44" t="s">
        <v>182</v>
      </c>
      <c r="E95" s="44" t="s">
        <v>212</v>
      </c>
      <c r="F95" s="44" t="s">
        <v>226</v>
      </c>
      <c r="G95" s="44" t="s">
        <v>187</v>
      </c>
      <c r="H95" s="45">
        <f t="shared" si="30"/>
        <v>0</v>
      </c>
      <c r="I95" s="45">
        <f t="shared" si="31"/>
        <v>28000</v>
      </c>
      <c r="J95" s="45">
        <f t="shared" si="32"/>
        <v>28000</v>
      </c>
    </row>
    <row r="96" spans="1:10" ht="12.75">
      <c r="A96" s="36"/>
      <c r="B96" s="56" t="s">
        <v>188</v>
      </c>
      <c r="C96" s="44" t="s">
        <v>43</v>
      </c>
      <c r="D96" s="44" t="s">
        <v>182</v>
      </c>
      <c r="E96" s="44" t="s">
        <v>212</v>
      </c>
      <c r="F96" s="44" t="s">
        <v>226</v>
      </c>
      <c r="G96" s="44" t="s">
        <v>189</v>
      </c>
      <c r="H96" s="45"/>
      <c r="I96" s="45">
        <v>28000</v>
      </c>
      <c r="J96" s="45">
        <v>28000</v>
      </c>
    </row>
    <row r="97" spans="1:10" ht="12.75">
      <c r="A97" s="36"/>
      <c r="B97" s="40" t="s">
        <v>227</v>
      </c>
      <c r="C97" s="41" t="s">
        <v>43</v>
      </c>
      <c r="D97" s="41" t="s">
        <v>182</v>
      </c>
      <c r="E97" s="41" t="s">
        <v>212</v>
      </c>
      <c r="F97" s="41" t="s">
        <v>228</v>
      </c>
      <c r="G97" s="41"/>
      <c r="H97" s="42">
        <f aca="true" t="shared" si="33" ref="H97:H98">H98</f>
        <v>0</v>
      </c>
      <c r="I97" s="42">
        <f aca="true" t="shared" si="34" ref="I97:I98">I98</f>
        <v>50000</v>
      </c>
      <c r="J97" s="42">
        <f aca="true" t="shared" si="35" ref="J97:J98">J98</f>
        <v>50000</v>
      </c>
    </row>
    <row r="98" spans="1:10" ht="25.5">
      <c r="A98" s="36"/>
      <c r="B98" s="51" t="s">
        <v>186</v>
      </c>
      <c r="C98" s="44" t="s">
        <v>43</v>
      </c>
      <c r="D98" s="44" t="s">
        <v>182</v>
      </c>
      <c r="E98" s="44" t="s">
        <v>212</v>
      </c>
      <c r="F98" s="44" t="s">
        <v>228</v>
      </c>
      <c r="G98" s="44" t="s">
        <v>187</v>
      </c>
      <c r="H98" s="45">
        <f t="shared" si="33"/>
        <v>0</v>
      </c>
      <c r="I98" s="45">
        <f t="shared" si="34"/>
        <v>50000</v>
      </c>
      <c r="J98" s="45">
        <f t="shared" si="35"/>
        <v>50000</v>
      </c>
    </row>
    <row r="99" spans="1:10" ht="12.75">
      <c r="A99" s="36"/>
      <c r="B99" s="56" t="s">
        <v>188</v>
      </c>
      <c r="C99" s="44" t="s">
        <v>43</v>
      </c>
      <c r="D99" s="44" t="s">
        <v>182</v>
      </c>
      <c r="E99" s="44" t="s">
        <v>212</v>
      </c>
      <c r="F99" s="44" t="s">
        <v>228</v>
      </c>
      <c r="G99" s="44" t="s">
        <v>189</v>
      </c>
      <c r="H99" s="45"/>
      <c r="I99" s="45">
        <v>50000</v>
      </c>
      <c r="J99" s="45">
        <v>50000</v>
      </c>
    </row>
    <row r="100" spans="1:10" ht="38.25">
      <c r="A100" s="36"/>
      <c r="B100" s="58" t="s">
        <v>229</v>
      </c>
      <c r="C100" s="41" t="s">
        <v>43</v>
      </c>
      <c r="D100" s="41" t="s">
        <v>182</v>
      </c>
      <c r="E100" s="41" t="s">
        <v>212</v>
      </c>
      <c r="F100" s="41" t="s">
        <v>230</v>
      </c>
      <c r="G100" s="41"/>
      <c r="H100" s="42">
        <f aca="true" t="shared" si="36" ref="H100:H101">H101</f>
        <v>0</v>
      </c>
      <c r="I100" s="42">
        <f aca="true" t="shared" si="37" ref="I100:I101">I101</f>
        <v>35000</v>
      </c>
      <c r="J100" s="42">
        <f aca="true" t="shared" si="38" ref="J100:J101">J101</f>
        <v>35000</v>
      </c>
    </row>
    <row r="101" spans="1:10" ht="25.5">
      <c r="A101" s="36"/>
      <c r="B101" s="51" t="s">
        <v>186</v>
      </c>
      <c r="C101" s="44" t="s">
        <v>43</v>
      </c>
      <c r="D101" s="44" t="s">
        <v>182</v>
      </c>
      <c r="E101" s="44" t="s">
        <v>212</v>
      </c>
      <c r="F101" s="44" t="s">
        <v>230</v>
      </c>
      <c r="G101" s="44" t="s">
        <v>187</v>
      </c>
      <c r="H101" s="45">
        <f t="shared" si="36"/>
        <v>0</v>
      </c>
      <c r="I101" s="45">
        <f t="shared" si="37"/>
        <v>35000</v>
      </c>
      <c r="J101" s="45">
        <f t="shared" si="38"/>
        <v>35000</v>
      </c>
    </row>
    <row r="102" spans="1:10" ht="12.75">
      <c r="A102" s="36"/>
      <c r="B102" s="56" t="s">
        <v>188</v>
      </c>
      <c r="C102" s="44" t="s">
        <v>43</v>
      </c>
      <c r="D102" s="44" t="s">
        <v>182</v>
      </c>
      <c r="E102" s="44" t="s">
        <v>212</v>
      </c>
      <c r="F102" s="44" t="s">
        <v>230</v>
      </c>
      <c r="G102" s="44" t="s">
        <v>189</v>
      </c>
      <c r="H102" s="45"/>
      <c r="I102" s="45">
        <v>35000</v>
      </c>
      <c r="J102" s="45">
        <v>35000</v>
      </c>
    </row>
    <row r="103" spans="1:10" ht="39" customHeight="1">
      <c r="A103" s="36"/>
      <c r="B103" s="58" t="s">
        <v>231</v>
      </c>
      <c r="C103" s="41" t="s">
        <v>43</v>
      </c>
      <c r="D103" s="41" t="s">
        <v>182</v>
      </c>
      <c r="E103" s="41" t="s">
        <v>212</v>
      </c>
      <c r="F103" s="41" t="s">
        <v>232</v>
      </c>
      <c r="G103" s="41"/>
      <c r="H103" s="42">
        <f aca="true" t="shared" si="39" ref="H103:H104">H104</f>
        <v>0</v>
      </c>
      <c r="I103" s="42">
        <f aca="true" t="shared" si="40" ref="I103:I104">I104</f>
        <v>50000</v>
      </c>
      <c r="J103" s="42">
        <f aca="true" t="shared" si="41" ref="J103:J104">J104</f>
        <v>50000</v>
      </c>
    </row>
    <row r="104" spans="1:10" ht="25.5">
      <c r="A104" s="36"/>
      <c r="B104" s="51" t="s">
        <v>186</v>
      </c>
      <c r="C104" s="44" t="s">
        <v>43</v>
      </c>
      <c r="D104" s="44" t="s">
        <v>182</v>
      </c>
      <c r="E104" s="44" t="s">
        <v>212</v>
      </c>
      <c r="F104" s="44" t="s">
        <v>232</v>
      </c>
      <c r="G104" s="44" t="s">
        <v>187</v>
      </c>
      <c r="H104" s="45">
        <f t="shared" si="39"/>
        <v>0</v>
      </c>
      <c r="I104" s="45">
        <f t="shared" si="40"/>
        <v>50000</v>
      </c>
      <c r="J104" s="45">
        <f t="shared" si="41"/>
        <v>50000</v>
      </c>
    </row>
    <row r="105" spans="1:10" ht="12.75">
      <c r="A105" s="36"/>
      <c r="B105" s="56" t="s">
        <v>188</v>
      </c>
      <c r="C105" s="44" t="s">
        <v>43</v>
      </c>
      <c r="D105" s="44" t="s">
        <v>182</v>
      </c>
      <c r="E105" s="44" t="s">
        <v>212</v>
      </c>
      <c r="F105" s="44" t="s">
        <v>232</v>
      </c>
      <c r="G105" s="44" t="s">
        <v>189</v>
      </c>
      <c r="H105" s="45"/>
      <c r="I105" s="45">
        <v>50000</v>
      </c>
      <c r="J105" s="45">
        <v>50000</v>
      </c>
    </row>
    <row r="106" spans="1:10" ht="12.75">
      <c r="A106" s="36"/>
      <c r="B106" s="40" t="s">
        <v>233</v>
      </c>
      <c r="C106" s="41" t="s">
        <v>43</v>
      </c>
      <c r="D106" s="41" t="s">
        <v>234</v>
      </c>
      <c r="E106" s="41"/>
      <c r="F106" s="41"/>
      <c r="G106" s="41"/>
      <c r="H106" s="42">
        <f aca="true" t="shared" si="42" ref="H106:H109">H107</f>
        <v>0</v>
      </c>
      <c r="I106" s="42">
        <f aca="true" t="shared" si="43" ref="I106:I109">I107</f>
        <v>1890034</v>
      </c>
      <c r="J106" s="42">
        <f aca="true" t="shared" si="44" ref="J106:J109">J107</f>
        <v>1890034</v>
      </c>
    </row>
    <row r="107" spans="1:10" ht="12.75">
      <c r="A107" s="36"/>
      <c r="B107" s="40" t="s">
        <v>235</v>
      </c>
      <c r="C107" s="41" t="s">
        <v>43</v>
      </c>
      <c r="D107" s="41" t="s">
        <v>234</v>
      </c>
      <c r="E107" s="41" t="s">
        <v>236</v>
      </c>
      <c r="F107" s="41"/>
      <c r="G107" s="41"/>
      <c r="H107" s="42">
        <f t="shared" si="42"/>
        <v>0</v>
      </c>
      <c r="I107" s="42">
        <f t="shared" si="43"/>
        <v>1890034</v>
      </c>
      <c r="J107" s="42">
        <f t="shared" si="44"/>
        <v>1890034</v>
      </c>
    </row>
    <row r="108" spans="1:10" ht="51">
      <c r="A108" s="36"/>
      <c r="B108" s="40" t="s">
        <v>237</v>
      </c>
      <c r="C108" s="41" t="s">
        <v>43</v>
      </c>
      <c r="D108" s="41" t="s">
        <v>234</v>
      </c>
      <c r="E108" s="41" t="s">
        <v>236</v>
      </c>
      <c r="F108" s="41" t="s">
        <v>238</v>
      </c>
      <c r="G108" s="41"/>
      <c r="H108" s="42">
        <f t="shared" si="42"/>
        <v>0</v>
      </c>
      <c r="I108" s="42">
        <f t="shared" si="43"/>
        <v>1890034</v>
      </c>
      <c r="J108" s="42">
        <f t="shared" si="44"/>
        <v>1890034</v>
      </c>
    </row>
    <row r="109" spans="1:10" ht="18.75" customHeight="1">
      <c r="A109" s="36"/>
      <c r="B109" s="51" t="s">
        <v>239</v>
      </c>
      <c r="C109" s="44" t="s">
        <v>43</v>
      </c>
      <c r="D109" s="44" t="s">
        <v>234</v>
      </c>
      <c r="E109" s="44" t="s">
        <v>236</v>
      </c>
      <c r="F109" s="44" t="s">
        <v>238</v>
      </c>
      <c r="G109" s="44" t="s">
        <v>240</v>
      </c>
      <c r="H109" s="45">
        <f t="shared" si="42"/>
        <v>0</v>
      </c>
      <c r="I109" s="45">
        <f t="shared" si="43"/>
        <v>1890034</v>
      </c>
      <c r="J109" s="45">
        <f t="shared" si="44"/>
        <v>1890034</v>
      </c>
    </row>
    <row r="110" spans="1:10" ht="25.5">
      <c r="A110" s="36"/>
      <c r="B110" s="51" t="s">
        <v>241</v>
      </c>
      <c r="C110" s="44" t="s">
        <v>43</v>
      </c>
      <c r="D110" s="44" t="s">
        <v>234</v>
      </c>
      <c r="E110" s="44" t="s">
        <v>236</v>
      </c>
      <c r="F110" s="44" t="s">
        <v>238</v>
      </c>
      <c r="G110" s="44" t="s">
        <v>242</v>
      </c>
      <c r="H110" s="45"/>
      <c r="I110" s="45">
        <v>1890034</v>
      </c>
      <c r="J110" s="45">
        <v>1890034</v>
      </c>
    </row>
    <row r="111" spans="1:10" ht="38.25">
      <c r="A111" s="36"/>
      <c r="B111" s="40" t="s">
        <v>243</v>
      </c>
      <c r="C111" s="41" t="s">
        <v>17</v>
      </c>
      <c r="D111" s="41"/>
      <c r="E111" s="41"/>
      <c r="F111" s="41"/>
      <c r="G111" s="41"/>
      <c r="H111" s="42">
        <f>H112+H131</f>
        <v>142900</v>
      </c>
      <c r="I111" s="42">
        <f>I112+I131</f>
        <v>2170800</v>
      </c>
      <c r="J111" s="42">
        <f>J112+J131</f>
        <v>2170800</v>
      </c>
    </row>
    <row r="112" spans="1:10" ht="12.75">
      <c r="A112" s="36"/>
      <c r="B112" s="40" t="s">
        <v>162</v>
      </c>
      <c r="C112" s="41" t="s">
        <v>17</v>
      </c>
      <c r="D112" s="41" t="s">
        <v>163</v>
      </c>
      <c r="E112" s="41"/>
      <c r="F112" s="41"/>
      <c r="G112" s="41"/>
      <c r="H112" s="42">
        <f>H113</f>
        <v>142900</v>
      </c>
      <c r="I112" s="42">
        <f>I113</f>
        <v>2140800</v>
      </c>
      <c r="J112" s="42">
        <f>J113</f>
        <v>2140800</v>
      </c>
    </row>
    <row r="113" spans="1:10" ht="12.75">
      <c r="A113" s="36"/>
      <c r="B113" s="40" t="s">
        <v>244</v>
      </c>
      <c r="C113" s="41" t="s">
        <v>17</v>
      </c>
      <c r="D113" s="41" t="s">
        <v>163</v>
      </c>
      <c r="E113" s="41" t="s">
        <v>245</v>
      </c>
      <c r="F113" s="41"/>
      <c r="G113" s="41"/>
      <c r="H113" s="42">
        <f>H114+H122+H125+H128</f>
        <v>142900</v>
      </c>
      <c r="I113" s="42">
        <f>I114+I122+I125+I128</f>
        <v>2140800</v>
      </c>
      <c r="J113" s="42">
        <f>J114+J122+J125+J128</f>
        <v>2140800</v>
      </c>
    </row>
    <row r="114" spans="1:10" ht="27.75" customHeight="1">
      <c r="A114" s="36"/>
      <c r="B114" s="40" t="s">
        <v>215</v>
      </c>
      <c r="C114" s="41" t="s">
        <v>17</v>
      </c>
      <c r="D114" s="41" t="s">
        <v>163</v>
      </c>
      <c r="E114" s="41" t="s">
        <v>245</v>
      </c>
      <c r="F114" s="41" t="s">
        <v>246</v>
      </c>
      <c r="G114" s="41"/>
      <c r="H114" s="42">
        <f>H115+H117+H119</f>
        <v>142900</v>
      </c>
      <c r="I114" s="42">
        <f>I115+I117+I120</f>
        <v>2068000</v>
      </c>
      <c r="J114" s="42">
        <f>J115+J117+J120</f>
        <v>2068000</v>
      </c>
    </row>
    <row r="115" spans="2:10" ht="63.75">
      <c r="B115" s="46" t="s">
        <v>168</v>
      </c>
      <c r="C115" s="44" t="s">
        <v>17</v>
      </c>
      <c r="D115" s="44" t="s">
        <v>163</v>
      </c>
      <c r="E115" s="44" t="s">
        <v>245</v>
      </c>
      <c r="F115" s="44" t="s">
        <v>246</v>
      </c>
      <c r="G115" s="44" t="s">
        <v>169</v>
      </c>
      <c r="H115" s="45">
        <f>H116</f>
        <v>0</v>
      </c>
      <c r="I115" s="45">
        <f>I116</f>
        <v>1979260</v>
      </c>
      <c r="J115" s="45">
        <f>J116</f>
        <v>1979260</v>
      </c>
    </row>
    <row r="116" spans="2:10" ht="25.5">
      <c r="B116" s="47" t="s">
        <v>170</v>
      </c>
      <c r="C116" s="44" t="s">
        <v>17</v>
      </c>
      <c r="D116" s="44" t="s">
        <v>163</v>
      </c>
      <c r="E116" s="44" t="s">
        <v>245</v>
      </c>
      <c r="F116" s="44" t="s">
        <v>246</v>
      </c>
      <c r="G116" s="44" t="s">
        <v>171</v>
      </c>
      <c r="H116" s="45"/>
      <c r="I116" s="45">
        <f>1520000+459260</f>
        <v>1979260</v>
      </c>
      <c r="J116" s="45">
        <f>1520000+459260</f>
        <v>1979260</v>
      </c>
    </row>
    <row r="117" spans="2:10" ht="25.5">
      <c r="B117" s="47" t="s">
        <v>172</v>
      </c>
      <c r="C117" s="44" t="s">
        <v>17</v>
      </c>
      <c r="D117" s="44" t="s">
        <v>163</v>
      </c>
      <c r="E117" s="44" t="s">
        <v>245</v>
      </c>
      <c r="F117" s="44" t="s">
        <v>246</v>
      </c>
      <c r="G117" s="44" t="s">
        <v>173</v>
      </c>
      <c r="H117" s="45">
        <f>H118</f>
        <v>142900</v>
      </c>
      <c r="I117" s="45">
        <f>I118</f>
        <v>84240</v>
      </c>
      <c r="J117" s="45">
        <f>J118</f>
        <v>84240</v>
      </c>
    </row>
    <row r="118" spans="2:10" ht="25.5">
      <c r="B118" s="47" t="s">
        <v>174</v>
      </c>
      <c r="C118" s="44" t="s">
        <v>17</v>
      </c>
      <c r="D118" s="44" t="s">
        <v>163</v>
      </c>
      <c r="E118" s="44" t="s">
        <v>245</v>
      </c>
      <c r="F118" s="44" t="s">
        <v>246</v>
      </c>
      <c r="G118" s="44" t="s">
        <v>175</v>
      </c>
      <c r="H118" s="45">
        <v>142900</v>
      </c>
      <c r="I118" s="45">
        <f>15000+69240</f>
        <v>84240</v>
      </c>
      <c r="J118" s="45">
        <f>15000+69240</f>
        <v>84240</v>
      </c>
    </row>
    <row r="119" spans="2:10" ht="25.5">
      <c r="B119" s="57" t="s">
        <v>221</v>
      </c>
      <c r="C119" s="44" t="s">
        <v>17</v>
      </c>
      <c r="D119" s="44" t="s">
        <v>163</v>
      </c>
      <c r="E119" s="44" t="s">
        <v>245</v>
      </c>
      <c r="F119" s="59" t="s">
        <v>247</v>
      </c>
      <c r="G119" s="59"/>
      <c r="H119" s="60">
        <f aca="true" t="shared" si="45" ref="H119:H120">H120</f>
        <v>0</v>
      </c>
      <c r="I119" s="60">
        <f aca="true" t="shared" si="46" ref="I119:I120">I120</f>
        <v>4500</v>
      </c>
      <c r="J119" s="60">
        <f aca="true" t="shared" si="47" ref="J119:J120">J120</f>
        <v>4500</v>
      </c>
    </row>
    <row r="120" spans="2:10" ht="12.75">
      <c r="B120" s="51" t="s">
        <v>193</v>
      </c>
      <c r="C120" s="44" t="s">
        <v>17</v>
      </c>
      <c r="D120" s="44" t="s">
        <v>163</v>
      </c>
      <c r="E120" s="44" t="s">
        <v>245</v>
      </c>
      <c r="F120" s="59" t="s">
        <v>247</v>
      </c>
      <c r="G120" s="44" t="s">
        <v>177</v>
      </c>
      <c r="H120" s="45">
        <f t="shared" si="45"/>
        <v>0</v>
      </c>
      <c r="I120" s="45">
        <f t="shared" si="46"/>
        <v>4500</v>
      </c>
      <c r="J120" s="45">
        <f t="shared" si="47"/>
        <v>4500</v>
      </c>
    </row>
    <row r="121" spans="2:10" ht="12.75">
      <c r="B121" s="48" t="s">
        <v>178</v>
      </c>
      <c r="C121" s="44" t="s">
        <v>17</v>
      </c>
      <c r="D121" s="44" t="s">
        <v>163</v>
      </c>
      <c r="E121" s="44" t="s">
        <v>245</v>
      </c>
      <c r="F121" s="59" t="s">
        <v>247</v>
      </c>
      <c r="G121" s="44" t="s">
        <v>179</v>
      </c>
      <c r="H121" s="45"/>
      <c r="I121" s="45">
        <v>4500</v>
      </c>
      <c r="J121" s="45">
        <v>4500</v>
      </c>
    </row>
    <row r="122" spans="2:10" ht="25.5">
      <c r="B122" s="40" t="s">
        <v>248</v>
      </c>
      <c r="C122" s="41" t="s">
        <v>17</v>
      </c>
      <c r="D122" s="41" t="s">
        <v>163</v>
      </c>
      <c r="E122" s="41" t="s">
        <v>245</v>
      </c>
      <c r="F122" s="41" t="s">
        <v>249</v>
      </c>
      <c r="G122" s="41"/>
      <c r="H122" s="42">
        <f aca="true" t="shared" si="48" ref="H122:H123">H123</f>
        <v>0</v>
      </c>
      <c r="I122" s="42">
        <f aca="true" t="shared" si="49" ref="I122:I123">I123</f>
        <v>35000</v>
      </c>
      <c r="J122" s="42">
        <f aca="true" t="shared" si="50" ref="J122:J123">J123</f>
        <v>35000</v>
      </c>
    </row>
    <row r="123" spans="2:10" ht="25.5">
      <c r="B123" s="47" t="s">
        <v>172</v>
      </c>
      <c r="C123" s="44" t="s">
        <v>17</v>
      </c>
      <c r="D123" s="44" t="s">
        <v>163</v>
      </c>
      <c r="E123" s="44" t="s">
        <v>245</v>
      </c>
      <c r="F123" s="44" t="s">
        <v>249</v>
      </c>
      <c r="G123" s="44" t="s">
        <v>173</v>
      </c>
      <c r="H123" s="45">
        <f t="shared" si="48"/>
        <v>0</v>
      </c>
      <c r="I123" s="45">
        <f t="shared" si="49"/>
        <v>35000</v>
      </c>
      <c r="J123" s="45">
        <f t="shared" si="50"/>
        <v>35000</v>
      </c>
    </row>
    <row r="124" spans="2:10" ht="25.5">
      <c r="B124" s="47" t="s">
        <v>174</v>
      </c>
      <c r="C124" s="44" t="s">
        <v>17</v>
      </c>
      <c r="D124" s="44" t="s">
        <v>163</v>
      </c>
      <c r="E124" s="44" t="s">
        <v>245</v>
      </c>
      <c r="F124" s="44" t="s">
        <v>249</v>
      </c>
      <c r="G124" s="44" t="s">
        <v>175</v>
      </c>
      <c r="H124" s="45"/>
      <c r="I124" s="45">
        <v>35000</v>
      </c>
      <c r="J124" s="45">
        <v>35000</v>
      </c>
    </row>
    <row r="125" spans="2:10" ht="36.75" customHeight="1">
      <c r="B125" s="58" t="s">
        <v>250</v>
      </c>
      <c r="C125" s="41" t="s">
        <v>17</v>
      </c>
      <c r="D125" s="41" t="s">
        <v>163</v>
      </c>
      <c r="E125" s="41" t="s">
        <v>245</v>
      </c>
      <c r="F125" s="41" t="s">
        <v>251</v>
      </c>
      <c r="G125" s="44"/>
      <c r="H125" s="42">
        <f aca="true" t="shared" si="51" ref="H125:H126">H126</f>
        <v>0</v>
      </c>
      <c r="I125" s="42">
        <f aca="true" t="shared" si="52" ref="I125:I126">I126</f>
        <v>30000</v>
      </c>
      <c r="J125" s="42">
        <f aca="true" t="shared" si="53" ref="J125:J126">J126</f>
        <v>30000</v>
      </c>
    </row>
    <row r="126" spans="2:10" ht="25.5">
      <c r="B126" s="47" t="s">
        <v>172</v>
      </c>
      <c r="C126" s="44" t="s">
        <v>17</v>
      </c>
      <c r="D126" s="44" t="s">
        <v>163</v>
      </c>
      <c r="E126" s="44" t="s">
        <v>245</v>
      </c>
      <c r="F126" s="44" t="s">
        <v>251</v>
      </c>
      <c r="G126" s="44" t="s">
        <v>173</v>
      </c>
      <c r="H126" s="45">
        <f t="shared" si="51"/>
        <v>0</v>
      </c>
      <c r="I126" s="45">
        <f t="shared" si="52"/>
        <v>30000</v>
      </c>
      <c r="J126" s="45">
        <f t="shared" si="53"/>
        <v>30000</v>
      </c>
    </row>
    <row r="127" spans="2:10" ht="25.5">
      <c r="B127" s="47" t="s">
        <v>174</v>
      </c>
      <c r="C127" s="44" t="s">
        <v>17</v>
      </c>
      <c r="D127" s="44" t="s">
        <v>163</v>
      </c>
      <c r="E127" s="44" t="s">
        <v>245</v>
      </c>
      <c r="F127" s="44" t="s">
        <v>251</v>
      </c>
      <c r="G127" s="44" t="s">
        <v>175</v>
      </c>
      <c r="H127" s="45"/>
      <c r="I127" s="45">
        <v>30000</v>
      </c>
      <c r="J127" s="45">
        <v>30000</v>
      </c>
    </row>
    <row r="128" spans="2:10" ht="38.25">
      <c r="B128" s="61" t="s">
        <v>252</v>
      </c>
      <c r="C128" s="41" t="s">
        <v>17</v>
      </c>
      <c r="D128" s="41" t="s">
        <v>163</v>
      </c>
      <c r="E128" s="41" t="s">
        <v>245</v>
      </c>
      <c r="F128" s="41" t="s">
        <v>253</v>
      </c>
      <c r="G128" s="41"/>
      <c r="H128" s="42">
        <f aca="true" t="shared" si="54" ref="H128:H129">H129</f>
        <v>0</v>
      </c>
      <c r="I128" s="42">
        <f aca="true" t="shared" si="55" ref="I128:I129">I129</f>
        <v>7800</v>
      </c>
      <c r="J128" s="42">
        <f aca="true" t="shared" si="56" ref="J128:J129">J129</f>
        <v>7800</v>
      </c>
    </row>
    <row r="129" spans="2:10" ht="25.5">
      <c r="B129" s="47" t="s">
        <v>172</v>
      </c>
      <c r="C129" s="44" t="s">
        <v>17</v>
      </c>
      <c r="D129" s="44" t="s">
        <v>163</v>
      </c>
      <c r="E129" s="44" t="s">
        <v>245</v>
      </c>
      <c r="F129" s="44" t="s">
        <v>253</v>
      </c>
      <c r="G129" s="44" t="s">
        <v>173</v>
      </c>
      <c r="H129" s="45">
        <f t="shared" si="54"/>
        <v>0</v>
      </c>
      <c r="I129" s="45">
        <f t="shared" si="55"/>
        <v>7800</v>
      </c>
      <c r="J129" s="45">
        <f t="shared" si="56"/>
        <v>7800</v>
      </c>
    </row>
    <row r="130" spans="2:10" ht="30.75" customHeight="1">
      <c r="B130" s="47" t="s">
        <v>174</v>
      </c>
      <c r="C130" s="44" t="s">
        <v>17</v>
      </c>
      <c r="D130" s="44" t="s">
        <v>163</v>
      </c>
      <c r="E130" s="44" t="s">
        <v>245</v>
      </c>
      <c r="F130" s="44" t="s">
        <v>253</v>
      </c>
      <c r="G130" s="44" t="s">
        <v>175</v>
      </c>
      <c r="H130" s="45"/>
      <c r="I130" s="45">
        <v>7800</v>
      </c>
      <c r="J130" s="45">
        <v>7800</v>
      </c>
    </row>
    <row r="131" spans="2:10" ht="12.75">
      <c r="B131" s="40" t="s">
        <v>254</v>
      </c>
      <c r="C131" s="41" t="s">
        <v>17</v>
      </c>
      <c r="D131" s="41" t="s">
        <v>236</v>
      </c>
      <c r="E131" s="44"/>
      <c r="F131" s="44"/>
      <c r="G131" s="44"/>
      <c r="H131" s="42">
        <f aca="true" t="shared" si="57" ref="H131:H134">H132</f>
        <v>0</v>
      </c>
      <c r="I131" s="42">
        <f aca="true" t="shared" si="58" ref="I131:I134">I132</f>
        <v>30000</v>
      </c>
      <c r="J131" s="42">
        <f aca="true" t="shared" si="59" ref="J131:J134">J132</f>
        <v>30000</v>
      </c>
    </row>
    <row r="132" spans="2:10" ht="18" customHeight="1">
      <c r="B132" s="40" t="s">
        <v>255</v>
      </c>
      <c r="C132" s="41" t="s">
        <v>17</v>
      </c>
      <c r="D132" s="41" t="s">
        <v>236</v>
      </c>
      <c r="E132" s="41" t="s">
        <v>256</v>
      </c>
      <c r="F132" s="41"/>
      <c r="G132" s="41"/>
      <c r="H132" s="42">
        <f t="shared" si="57"/>
        <v>0</v>
      </c>
      <c r="I132" s="42">
        <f t="shared" si="58"/>
        <v>30000</v>
      </c>
      <c r="J132" s="42">
        <f t="shared" si="59"/>
        <v>30000</v>
      </c>
    </row>
    <row r="133" spans="2:10" ht="27" customHeight="1">
      <c r="B133" s="58" t="s">
        <v>257</v>
      </c>
      <c r="C133" s="41" t="s">
        <v>17</v>
      </c>
      <c r="D133" s="41" t="s">
        <v>236</v>
      </c>
      <c r="E133" s="41" t="s">
        <v>256</v>
      </c>
      <c r="F133" s="41" t="s">
        <v>258</v>
      </c>
      <c r="G133" s="41"/>
      <c r="H133" s="42">
        <f t="shared" si="57"/>
        <v>0</v>
      </c>
      <c r="I133" s="42">
        <f t="shared" si="58"/>
        <v>30000</v>
      </c>
      <c r="J133" s="42">
        <f t="shared" si="59"/>
        <v>30000</v>
      </c>
    </row>
    <row r="134" spans="2:10" ht="25.5">
      <c r="B134" s="47" t="s">
        <v>172</v>
      </c>
      <c r="C134" s="44" t="s">
        <v>17</v>
      </c>
      <c r="D134" s="44" t="s">
        <v>236</v>
      </c>
      <c r="E134" s="44" t="s">
        <v>256</v>
      </c>
      <c r="F134" s="44" t="s">
        <v>258</v>
      </c>
      <c r="G134" s="44" t="s">
        <v>173</v>
      </c>
      <c r="H134" s="45">
        <f t="shared" si="57"/>
        <v>0</v>
      </c>
      <c r="I134" s="45">
        <f t="shared" si="58"/>
        <v>30000</v>
      </c>
      <c r="J134" s="45">
        <f t="shared" si="59"/>
        <v>30000</v>
      </c>
    </row>
    <row r="135" spans="2:10" ht="25.5">
      <c r="B135" s="47" t="s">
        <v>174</v>
      </c>
      <c r="C135" s="44" t="s">
        <v>17</v>
      </c>
      <c r="D135" s="44" t="s">
        <v>236</v>
      </c>
      <c r="E135" s="44" t="s">
        <v>256</v>
      </c>
      <c r="F135" s="44" t="s">
        <v>258</v>
      </c>
      <c r="G135" s="44" t="s">
        <v>175</v>
      </c>
      <c r="H135" s="45"/>
      <c r="I135" s="45">
        <v>30000</v>
      </c>
      <c r="J135" s="45">
        <v>30000</v>
      </c>
    </row>
    <row r="136" spans="2:10" ht="25.5">
      <c r="B136" s="58" t="s">
        <v>259</v>
      </c>
      <c r="C136" s="41" t="s">
        <v>61</v>
      </c>
      <c r="D136" s="44"/>
      <c r="E136" s="44"/>
      <c r="F136" s="44"/>
      <c r="G136" s="44"/>
      <c r="H136" s="42">
        <f>H137+H151</f>
        <v>150000</v>
      </c>
      <c r="I136" s="42">
        <f>I137+I151</f>
        <v>7415000</v>
      </c>
      <c r="J136" s="42">
        <f>J137+J151</f>
        <v>10019000</v>
      </c>
    </row>
    <row r="137" spans="2:10" ht="12.75">
      <c r="B137" s="40" t="s">
        <v>162</v>
      </c>
      <c r="C137" s="41" t="s">
        <v>61</v>
      </c>
      <c r="D137" s="41" t="s">
        <v>163</v>
      </c>
      <c r="E137" s="41"/>
      <c r="F137" s="41"/>
      <c r="G137" s="41"/>
      <c r="H137" s="42">
        <f>H138+H147</f>
        <v>150000</v>
      </c>
      <c r="I137" s="42">
        <f>I138+I147</f>
        <v>5100000</v>
      </c>
      <c r="J137" s="42">
        <f>J138+J147</f>
        <v>5100000</v>
      </c>
    </row>
    <row r="138" spans="2:10" ht="38.25">
      <c r="B138" s="40" t="s">
        <v>260</v>
      </c>
      <c r="C138" s="41" t="s">
        <v>61</v>
      </c>
      <c r="D138" s="41" t="s">
        <v>163</v>
      </c>
      <c r="E138" s="41" t="s">
        <v>261</v>
      </c>
      <c r="F138" s="41"/>
      <c r="G138" s="41"/>
      <c r="H138" s="42">
        <f>H139</f>
        <v>150000</v>
      </c>
      <c r="I138" s="42">
        <f>I139</f>
        <v>4850000</v>
      </c>
      <c r="J138" s="42">
        <f>J139</f>
        <v>4850000</v>
      </c>
    </row>
    <row r="139" spans="2:10" ht="27.75" customHeight="1">
      <c r="B139" s="40" t="s">
        <v>215</v>
      </c>
      <c r="C139" s="41" t="s">
        <v>61</v>
      </c>
      <c r="D139" s="41" t="s">
        <v>163</v>
      </c>
      <c r="E139" s="41" t="s">
        <v>261</v>
      </c>
      <c r="F139" s="41" t="s">
        <v>262</v>
      </c>
      <c r="G139" s="41"/>
      <c r="H139" s="42">
        <f>H140+H142+H144</f>
        <v>150000</v>
      </c>
      <c r="I139" s="42">
        <f>I140+I142+I144</f>
        <v>4850000</v>
      </c>
      <c r="J139" s="42">
        <f>J140+J142+J144</f>
        <v>4850000</v>
      </c>
    </row>
    <row r="140" spans="2:10" ht="63.75">
      <c r="B140" s="46" t="s">
        <v>168</v>
      </c>
      <c r="C140" s="44" t="s">
        <v>61</v>
      </c>
      <c r="D140" s="44" t="s">
        <v>163</v>
      </c>
      <c r="E140" s="44" t="s">
        <v>261</v>
      </c>
      <c r="F140" s="44" t="s">
        <v>262</v>
      </c>
      <c r="G140" s="44" t="s">
        <v>169</v>
      </c>
      <c r="H140" s="45">
        <f>H141</f>
        <v>0</v>
      </c>
      <c r="I140" s="45">
        <f>I141</f>
        <v>4394100</v>
      </c>
      <c r="J140" s="45">
        <f>J141</f>
        <v>4394100</v>
      </c>
    </row>
    <row r="141" spans="2:10" ht="25.5">
      <c r="B141" s="47" t="s">
        <v>170</v>
      </c>
      <c r="C141" s="44" t="s">
        <v>61</v>
      </c>
      <c r="D141" s="44" t="s">
        <v>163</v>
      </c>
      <c r="E141" s="44" t="s">
        <v>261</v>
      </c>
      <c r="F141" s="44" t="s">
        <v>262</v>
      </c>
      <c r="G141" s="44" t="s">
        <v>171</v>
      </c>
      <c r="H141" s="45"/>
      <c r="I141" s="45">
        <f>3374900+1019200</f>
        <v>4394100</v>
      </c>
      <c r="J141" s="45">
        <f>3374900+1019200</f>
        <v>4394100</v>
      </c>
    </row>
    <row r="142" spans="2:10" ht="25.5">
      <c r="B142" s="47" t="s">
        <v>172</v>
      </c>
      <c r="C142" s="44" t="s">
        <v>61</v>
      </c>
      <c r="D142" s="44" t="s">
        <v>163</v>
      </c>
      <c r="E142" s="44" t="s">
        <v>261</v>
      </c>
      <c r="F142" s="44" t="s">
        <v>262</v>
      </c>
      <c r="G142" s="44" t="s">
        <v>173</v>
      </c>
      <c r="H142" s="45">
        <f>H143</f>
        <v>150000</v>
      </c>
      <c r="I142" s="45">
        <f>I143</f>
        <v>443900</v>
      </c>
      <c r="J142" s="45">
        <f>J143</f>
        <v>443900</v>
      </c>
    </row>
    <row r="143" spans="2:10" ht="25.5">
      <c r="B143" s="47" t="s">
        <v>174</v>
      </c>
      <c r="C143" s="44" t="s">
        <v>61</v>
      </c>
      <c r="D143" s="44" t="s">
        <v>163</v>
      </c>
      <c r="E143" s="44" t="s">
        <v>261</v>
      </c>
      <c r="F143" s="44" t="s">
        <v>262</v>
      </c>
      <c r="G143" s="44" t="s">
        <v>175</v>
      </c>
      <c r="H143" s="45">
        <v>150000</v>
      </c>
      <c r="I143" s="45">
        <f>130000+313900</f>
        <v>443900</v>
      </c>
      <c r="J143" s="45">
        <f>130000+313900</f>
        <v>443900</v>
      </c>
    </row>
    <row r="144" spans="2:10" ht="25.5">
      <c r="B144" s="57" t="s">
        <v>221</v>
      </c>
      <c r="C144" s="44" t="s">
        <v>61</v>
      </c>
      <c r="D144" s="44" t="s">
        <v>163</v>
      </c>
      <c r="E144" s="44" t="s">
        <v>261</v>
      </c>
      <c r="F144" s="44" t="s">
        <v>263</v>
      </c>
      <c r="G144" s="59"/>
      <c r="H144" s="60">
        <f aca="true" t="shared" si="60" ref="H144:H145">H145</f>
        <v>0</v>
      </c>
      <c r="I144" s="60">
        <f aca="true" t="shared" si="61" ref="I144:I145">I145</f>
        <v>12000</v>
      </c>
      <c r="J144" s="60">
        <f aca="true" t="shared" si="62" ref="J144:J145">J145</f>
        <v>12000</v>
      </c>
    </row>
    <row r="145" spans="2:10" ht="12.75">
      <c r="B145" s="51" t="s">
        <v>193</v>
      </c>
      <c r="C145" s="44" t="s">
        <v>61</v>
      </c>
      <c r="D145" s="44" t="s">
        <v>163</v>
      </c>
      <c r="E145" s="44" t="s">
        <v>261</v>
      </c>
      <c r="F145" s="44" t="s">
        <v>263</v>
      </c>
      <c r="G145" s="44" t="s">
        <v>177</v>
      </c>
      <c r="H145" s="45">
        <f t="shared" si="60"/>
        <v>0</v>
      </c>
      <c r="I145" s="45">
        <f t="shared" si="61"/>
        <v>12000</v>
      </c>
      <c r="J145" s="45">
        <f t="shared" si="62"/>
        <v>12000</v>
      </c>
    </row>
    <row r="146" spans="2:10" ht="12.75">
      <c r="B146" s="48" t="s">
        <v>178</v>
      </c>
      <c r="C146" s="44" t="s">
        <v>61</v>
      </c>
      <c r="D146" s="44" t="s">
        <v>163</v>
      </c>
      <c r="E146" s="44" t="s">
        <v>261</v>
      </c>
      <c r="F146" s="44" t="s">
        <v>263</v>
      </c>
      <c r="G146" s="44" t="s">
        <v>179</v>
      </c>
      <c r="H146" s="45"/>
      <c r="I146" s="45">
        <f>4000+8000</f>
        <v>12000</v>
      </c>
      <c r="J146" s="45">
        <f>4000+8000</f>
        <v>12000</v>
      </c>
    </row>
    <row r="147" spans="2:10" ht="12.75">
      <c r="B147" s="40" t="s">
        <v>264</v>
      </c>
      <c r="C147" s="41" t="s">
        <v>61</v>
      </c>
      <c r="D147" s="41" t="s">
        <v>163</v>
      </c>
      <c r="E147" s="41" t="s">
        <v>265</v>
      </c>
      <c r="F147" s="41"/>
      <c r="G147" s="41"/>
      <c r="H147" s="42">
        <f aca="true" t="shared" si="63" ref="H147:H149">H148</f>
        <v>0</v>
      </c>
      <c r="I147" s="42">
        <f aca="true" t="shared" si="64" ref="I147:I149">I148</f>
        <v>250000</v>
      </c>
      <c r="J147" s="42">
        <f aca="true" t="shared" si="65" ref="J147:J149">J148</f>
        <v>250000</v>
      </c>
    </row>
    <row r="148" spans="2:10" ht="12.75">
      <c r="B148" s="40" t="s">
        <v>266</v>
      </c>
      <c r="C148" s="41" t="s">
        <v>61</v>
      </c>
      <c r="D148" s="41" t="s">
        <v>163</v>
      </c>
      <c r="E148" s="41" t="s">
        <v>265</v>
      </c>
      <c r="F148" s="41" t="s">
        <v>267</v>
      </c>
      <c r="G148" s="41"/>
      <c r="H148" s="42">
        <f t="shared" si="63"/>
        <v>0</v>
      </c>
      <c r="I148" s="42">
        <f t="shared" si="64"/>
        <v>250000</v>
      </c>
      <c r="J148" s="42">
        <f t="shared" si="65"/>
        <v>250000</v>
      </c>
    </row>
    <row r="149" spans="2:10" ht="12.75">
      <c r="B149" s="51" t="s">
        <v>268</v>
      </c>
      <c r="C149" s="44" t="s">
        <v>61</v>
      </c>
      <c r="D149" s="44" t="s">
        <v>163</v>
      </c>
      <c r="E149" s="44" t="s">
        <v>265</v>
      </c>
      <c r="F149" s="44" t="s">
        <v>267</v>
      </c>
      <c r="G149" s="44" t="s">
        <v>177</v>
      </c>
      <c r="H149" s="45">
        <f t="shared" si="63"/>
        <v>0</v>
      </c>
      <c r="I149" s="45">
        <f t="shared" si="64"/>
        <v>250000</v>
      </c>
      <c r="J149" s="45">
        <f t="shared" si="65"/>
        <v>250000</v>
      </c>
    </row>
    <row r="150" spans="2:10" ht="12.75">
      <c r="B150" s="51" t="s">
        <v>269</v>
      </c>
      <c r="C150" s="44" t="s">
        <v>61</v>
      </c>
      <c r="D150" s="44" t="s">
        <v>163</v>
      </c>
      <c r="E150" s="44" t="s">
        <v>265</v>
      </c>
      <c r="F150" s="44" t="s">
        <v>267</v>
      </c>
      <c r="G150" s="44" t="s">
        <v>270</v>
      </c>
      <c r="H150" s="45"/>
      <c r="I150" s="45">
        <f>500000-250000</f>
        <v>250000</v>
      </c>
      <c r="J150" s="45">
        <f>500000-250000</f>
        <v>250000</v>
      </c>
    </row>
    <row r="151" spans="2:10" ht="38.25">
      <c r="B151" s="40" t="s">
        <v>271</v>
      </c>
      <c r="C151" s="41" t="s">
        <v>61</v>
      </c>
      <c r="D151" s="41" t="s">
        <v>272</v>
      </c>
      <c r="E151" s="41"/>
      <c r="F151" s="41"/>
      <c r="G151" s="41"/>
      <c r="H151" s="42">
        <f>H152+H156</f>
        <v>0</v>
      </c>
      <c r="I151" s="42">
        <f>I152+I156</f>
        <v>2315000</v>
      </c>
      <c r="J151" s="42">
        <f>J152+J156</f>
        <v>4919000</v>
      </c>
    </row>
    <row r="152" spans="2:10" ht="38.25">
      <c r="B152" s="40" t="s">
        <v>273</v>
      </c>
      <c r="C152" s="41" t="s">
        <v>61</v>
      </c>
      <c r="D152" s="41" t="s">
        <v>272</v>
      </c>
      <c r="E152" s="41" t="s">
        <v>163</v>
      </c>
      <c r="F152" s="41"/>
      <c r="G152" s="41"/>
      <c r="H152" s="42">
        <f aca="true" t="shared" si="66" ref="H152:H154">H153</f>
        <v>0</v>
      </c>
      <c r="I152" s="42">
        <f aca="true" t="shared" si="67" ref="I152:I154">I153</f>
        <v>971000</v>
      </c>
      <c r="J152" s="42">
        <f aca="true" t="shared" si="68" ref="J152:J154">J153</f>
        <v>971000</v>
      </c>
    </row>
    <row r="153" spans="2:10" ht="38.25">
      <c r="B153" s="40" t="s">
        <v>274</v>
      </c>
      <c r="C153" s="41" t="s">
        <v>61</v>
      </c>
      <c r="D153" s="41" t="s">
        <v>272</v>
      </c>
      <c r="E153" s="41" t="s">
        <v>163</v>
      </c>
      <c r="F153" s="41" t="s">
        <v>275</v>
      </c>
      <c r="G153" s="41"/>
      <c r="H153" s="42">
        <f t="shared" si="66"/>
        <v>0</v>
      </c>
      <c r="I153" s="42">
        <f t="shared" si="67"/>
        <v>971000</v>
      </c>
      <c r="J153" s="42">
        <f t="shared" si="68"/>
        <v>971000</v>
      </c>
    </row>
    <row r="154" spans="2:10" ht="12.75">
      <c r="B154" s="51" t="s">
        <v>276</v>
      </c>
      <c r="C154" s="44" t="s">
        <v>61</v>
      </c>
      <c r="D154" s="44" t="s">
        <v>272</v>
      </c>
      <c r="E154" s="44" t="s">
        <v>163</v>
      </c>
      <c r="F154" s="44" t="s">
        <v>275</v>
      </c>
      <c r="G154" s="44" t="s">
        <v>277</v>
      </c>
      <c r="H154" s="45">
        <f t="shared" si="66"/>
        <v>0</v>
      </c>
      <c r="I154" s="45">
        <f t="shared" si="67"/>
        <v>971000</v>
      </c>
      <c r="J154" s="45">
        <f t="shared" si="68"/>
        <v>971000</v>
      </c>
    </row>
    <row r="155" spans="2:10" ht="12.75">
      <c r="B155" s="51" t="s">
        <v>278</v>
      </c>
      <c r="C155" s="44" t="s">
        <v>61</v>
      </c>
      <c r="D155" s="44" t="s">
        <v>272</v>
      </c>
      <c r="E155" s="44" t="s">
        <v>163</v>
      </c>
      <c r="F155" s="44" t="s">
        <v>275</v>
      </c>
      <c r="G155" s="44" t="s">
        <v>279</v>
      </c>
      <c r="H155" s="45"/>
      <c r="I155" s="45">
        <v>971000</v>
      </c>
      <c r="J155" s="45">
        <v>971000</v>
      </c>
    </row>
    <row r="156" spans="2:10" ht="12.75">
      <c r="B156" s="40" t="s">
        <v>280</v>
      </c>
      <c r="C156" s="41" t="s">
        <v>61</v>
      </c>
      <c r="D156" s="41" t="s">
        <v>272</v>
      </c>
      <c r="E156" s="41" t="s">
        <v>198</v>
      </c>
      <c r="F156" s="41"/>
      <c r="G156" s="41"/>
      <c r="H156" s="42">
        <f aca="true" t="shared" si="69" ref="H156:H158">H157</f>
        <v>0</v>
      </c>
      <c r="I156" s="42">
        <f aca="true" t="shared" si="70" ref="I156:I158">I157</f>
        <v>1344000</v>
      </c>
      <c r="J156" s="42">
        <f aca="true" t="shared" si="71" ref="J156:J158">J157</f>
        <v>3948000</v>
      </c>
    </row>
    <row r="157" spans="2:10" ht="25.5">
      <c r="B157" s="40" t="s">
        <v>281</v>
      </c>
      <c r="C157" s="41" t="s">
        <v>61</v>
      </c>
      <c r="D157" s="41" t="s">
        <v>272</v>
      </c>
      <c r="E157" s="41" t="s">
        <v>198</v>
      </c>
      <c r="F157" s="41" t="s">
        <v>282</v>
      </c>
      <c r="G157" s="41"/>
      <c r="H157" s="42">
        <f t="shared" si="69"/>
        <v>0</v>
      </c>
      <c r="I157" s="42">
        <f t="shared" si="70"/>
        <v>1344000</v>
      </c>
      <c r="J157" s="42">
        <f t="shared" si="71"/>
        <v>3948000</v>
      </c>
    </row>
    <row r="158" spans="2:10" ht="12.75">
      <c r="B158" s="51" t="s">
        <v>283</v>
      </c>
      <c r="C158" s="44" t="s">
        <v>61</v>
      </c>
      <c r="D158" s="44" t="s">
        <v>272</v>
      </c>
      <c r="E158" s="44" t="s">
        <v>198</v>
      </c>
      <c r="F158" s="44" t="s">
        <v>282</v>
      </c>
      <c r="G158" s="44" t="s">
        <v>277</v>
      </c>
      <c r="H158" s="45">
        <f t="shared" si="69"/>
        <v>0</v>
      </c>
      <c r="I158" s="45">
        <f t="shared" si="70"/>
        <v>1344000</v>
      </c>
      <c r="J158" s="45">
        <f t="shared" si="71"/>
        <v>3948000</v>
      </c>
    </row>
    <row r="159" spans="2:10" ht="12.75">
      <c r="B159" s="51" t="s">
        <v>284</v>
      </c>
      <c r="C159" s="44" t="s">
        <v>61</v>
      </c>
      <c r="D159" s="44" t="s">
        <v>272</v>
      </c>
      <c r="E159" s="44" t="s">
        <v>198</v>
      </c>
      <c r="F159" s="44" t="s">
        <v>282</v>
      </c>
      <c r="G159" s="44" t="s">
        <v>279</v>
      </c>
      <c r="H159" s="45"/>
      <c r="I159" s="45">
        <v>1344000</v>
      </c>
      <c r="J159" s="45">
        <v>3948000</v>
      </c>
    </row>
    <row r="160" spans="2:10" ht="25.5">
      <c r="B160" s="40" t="s">
        <v>285</v>
      </c>
      <c r="C160" s="41" t="s">
        <v>83</v>
      </c>
      <c r="D160" s="41"/>
      <c r="E160" s="41"/>
      <c r="F160" s="41"/>
      <c r="G160" s="41"/>
      <c r="H160" s="42">
        <f>H161+H204+H220+H257+H290+H308+H334+H383+H199</f>
        <v>3857884.15</v>
      </c>
      <c r="I160" s="42">
        <f>I161+I204+I220+I257+I290+I308+I334+I383+I199</f>
        <v>102275550.64</v>
      </c>
      <c r="J160" s="42">
        <f>J161+J204+J220+J257+J290+J308+J334+J383+J199</f>
        <v>104493227.86</v>
      </c>
    </row>
    <row r="161" spans="2:10" ht="12.75">
      <c r="B161" s="40" t="s">
        <v>162</v>
      </c>
      <c r="C161" s="41" t="s">
        <v>83</v>
      </c>
      <c r="D161" s="41" t="s">
        <v>163</v>
      </c>
      <c r="E161" s="41"/>
      <c r="F161" s="41"/>
      <c r="G161" s="41"/>
      <c r="H161" s="42">
        <f>H162+H182+H174+H178</f>
        <v>676248.98</v>
      </c>
      <c r="I161" s="42">
        <f>I162+I182+I174+I178</f>
        <v>24525686</v>
      </c>
      <c r="J161" s="42">
        <f>J162+J182+J174+J178</f>
        <v>24526968</v>
      </c>
    </row>
    <row r="162" spans="2:10" ht="57" customHeight="1">
      <c r="B162" s="40" t="s">
        <v>286</v>
      </c>
      <c r="C162" s="41" t="s">
        <v>83</v>
      </c>
      <c r="D162" s="41" t="s">
        <v>163</v>
      </c>
      <c r="E162" s="41" t="s">
        <v>236</v>
      </c>
      <c r="F162" s="41"/>
      <c r="G162" s="41"/>
      <c r="H162" s="42">
        <f>H166+H163</f>
        <v>638826</v>
      </c>
      <c r="I162" s="42">
        <f>I166+I163</f>
        <v>20974968</v>
      </c>
      <c r="J162" s="42">
        <f>J166+J163</f>
        <v>20974968</v>
      </c>
    </row>
    <row r="163" spans="2:10" ht="51.75" customHeight="1">
      <c r="B163" s="62" t="s">
        <v>287</v>
      </c>
      <c r="C163" s="41" t="s">
        <v>83</v>
      </c>
      <c r="D163" s="41" t="s">
        <v>163</v>
      </c>
      <c r="E163" s="41" t="s">
        <v>236</v>
      </c>
      <c r="F163" s="41" t="s">
        <v>288</v>
      </c>
      <c r="G163" s="41"/>
      <c r="H163" s="42">
        <f aca="true" t="shared" si="72" ref="H163:H164">H164</f>
        <v>0</v>
      </c>
      <c r="I163" s="42">
        <f aca="true" t="shared" si="73" ref="I163:I164">I164</f>
        <v>1244400</v>
      </c>
      <c r="J163" s="42">
        <f aca="true" t="shared" si="74" ref="J163:J164">J164</f>
        <v>1244400</v>
      </c>
    </row>
    <row r="164" spans="2:10" ht="63.75">
      <c r="B164" s="46" t="s">
        <v>168</v>
      </c>
      <c r="C164" s="44" t="s">
        <v>83</v>
      </c>
      <c r="D164" s="44" t="s">
        <v>163</v>
      </c>
      <c r="E164" s="44" t="s">
        <v>236</v>
      </c>
      <c r="F164" s="44" t="s">
        <v>288</v>
      </c>
      <c r="G164" s="44" t="s">
        <v>169</v>
      </c>
      <c r="H164" s="45">
        <f t="shared" si="72"/>
        <v>0</v>
      </c>
      <c r="I164" s="45">
        <f t="shared" si="73"/>
        <v>1244400</v>
      </c>
      <c r="J164" s="45">
        <f t="shared" si="74"/>
        <v>1244400</v>
      </c>
    </row>
    <row r="165" spans="2:10" ht="25.5">
      <c r="B165" s="47" t="s">
        <v>170</v>
      </c>
      <c r="C165" s="44" t="s">
        <v>83</v>
      </c>
      <c r="D165" s="44" t="s">
        <v>163</v>
      </c>
      <c r="E165" s="44" t="s">
        <v>236</v>
      </c>
      <c r="F165" s="44" t="s">
        <v>288</v>
      </c>
      <c r="G165" s="44" t="s">
        <v>171</v>
      </c>
      <c r="H165" s="45"/>
      <c r="I165" s="45">
        <f>956700+287700</f>
        <v>1244400</v>
      </c>
      <c r="J165" s="45">
        <f>956700+287700</f>
        <v>1244400</v>
      </c>
    </row>
    <row r="166" spans="2:10" ht="27.75" customHeight="1">
      <c r="B166" s="40" t="s">
        <v>215</v>
      </c>
      <c r="C166" s="41" t="s">
        <v>83</v>
      </c>
      <c r="D166" s="41" t="s">
        <v>163</v>
      </c>
      <c r="E166" s="41" t="s">
        <v>236</v>
      </c>
      <c r="F166" s="41" t="s">
        <v>289</v>
      </c>
      <c r="G166" s="41"/>
      <c r="H166" s="42">
        <f>H167+H169+H171</f>
        <v>638826</v>
      </c>
      <c r="I166" s="42">
        <f>I167+I169+I171</f>
        <v>19730568</v>
      </c>
      <c r="J166" s="42">
        <f>J167+J169+J171</f>
        <v>19730568</v>
      </c>
    </row>
    <row r="167" spans="2:10" ht="63.75">
      <c r="B167" s="46" t="s">
        <v>168</v>
      </c>
      <c r="C167" s="44" t="s">
        <v>83</v>
      </c>
      <c r="D167" s="44" t="s">
        <v>163</v>
      </c>
      <c r="E167" s="44" t="s">
        <v>236</v>
      </c>
      <c r="F167" s="44" t="s">
        <v>289</v>
      </c>
      <c r="G167" s="44" t="s">
        <v>169</v>
      </c>
      <c r="H167" s="45">
        <f>H168</f>
        <v>30000</v>
      </c>
      <c r="I167" s="45">
        <f>I168</f>
        <v>16605000</v>
      </c>
      <c r="J167" s="45">
        <f>J168</f>
        <v>16605000</v>
      </c>
    </row>
    <row r="168" spans="2:10" ht="25.5">
      <c r="B168" s="47" t="s">
        <v>170</v>
      </c>
      <c r="C168" s="44" t="s">
        <v>83</v>
      </c>
      <c r="D168" s="44" t="s">
        <v>163</v>
      </c>
      <c r="E168" s="44" t="s">
        <v>236</v>
      </c>
      <c r="F168" s="44" t="s">
        <v>289</v>
      </c>
      <c r="G168" s="44" t="s">
        <v>171</v>
      </c>
      <c r="H168" s="45">
        <v>30000</v>
      </c>
      <c r="I168" s="45">
        <f>12801700+3803300</f>
        <v>16605000</v>
      </c>
      <c r="J168" s="45">
        <f>12801700+3803300</f>
        <v>16605000</v>
      </c>
    </row>
    <row r="169" spans="2:10" ht="25.5">
      <c r="B169" s="47" t="s">
        <v>172</v>
      </c>
      <c r="C169" s="44" t="s">
        <v>83</v>
      </c>
      <c r="D169" s="44" t="s">
        <v>163</v>
      </c>
      <c r="E169" s="44" t="s">
        <v>236</v>
      </c>
      <c r="F169" s="44" t="s">
        <v>289</v>
      </c>
      <c r="G169" s="44" t="s">
        <v>173</v>
      </c>
      <c r="H169" s="45">
        <f>H170</f>
        <v>608826</v>
      </c>
      <c r="I169" s="45">
        <f>I170</f>
        <v>2916568</v>
      </c>
      <c r="J169" s="45">
        <f>J170</f>
        <v>2916568</v>
      </c>
    </row>
    <row r="170" spans="2:10" ht="25.5">
      <c r="B170" s="47" t="s">
        <v>174</v>
      </c>
      <c r="C170" s="44" t="s">
        <v>83</v>
      </c>
      <c r="D170" s="44" t="s">
        <v>163</v>
      </c>
      <c r="E170" s="44" t="s">
        <v>236</v>
      </c>
      <c r="F170" s="44" t="s">
        <v>289</v>
      </c>
      <c r="G170" s="44" t="s">
        <v>175</v>
      </c>
      <c r="H170" s="45">
        <f>200000+20000+388826</f>
        <v>608826</v>
      </c>
      <c r="I170" s="45">
        <v>2916568</v>
      </c>
      <c r="J170" s="45">
        <v>2916568</v>
      </c>
    </row>
    <row r="171" spans="2:10" ht="25.5">
      <c r="B171" s="57" t="s">
        <v>221</v>
      </c>
      <c r="C171" s="59" t="s">
        <v>83</v>
      </c>
      <c r="D171" s="59" t="s">
        <v>163</v>
      </c>
      <c r="E171" s="59" t="s">
        <v>236</v>
      </c>
      <c r="F171" s="59" t="s">
        <v>290</v>
      </c>
      <c r="G171" s="59"/>
      <c r="H171" s="60">
        <f aca="true" t="shared" si="75" ref="H171:H172">H172</f>
        <v>0</v>
      </c>
      <c r="I171" s="60">
        <f aca="true" t="shared" si="76" ref="I171:I172">I172</f>
        <v>209000</v>
      </c>
      <c r="J171" s="60">
        <f aca="true" t="shared" si="77" ref="J171:J172">J172</f>
        <v>209000</v>
      </c>
    </row>
    <row r="172" spans="2:10" ht="12.75">
      <c r="B172" s="51" t="s">
        <v>193</v>
      </c>
      <c r="C172" s="44" t="s">
        <v>83</v>
      </c>
      <c r="D172" s="44" t="s">
        <v>163</v>
      </c>
      <c r="E172" s="44" t="s">
        <v>236</v>
      </c>
      <c r="F172" s="59" t="s">
        <v>290</v>
      </c>
      <c r="G172" s="44" t="s">
        <v>177</v>
      </c>
      <c r="H172" s="45">
        <f t="shared" si="75"/>
        <v>0</v>
      </c>
      <c r="I172" s="45">
        <f t="shared" si="76"/>
        <v>209000</v>
      </c>
      <c r="J172" s="45">
        <f t="shared" si="77"/>
        <v>209000</v>
      </c>
    </row>
    <row r="173" spans="2:10" ht="12.75">
      <c r="B173" s="48" t="s">
        <v>178</v>
      </c>
      <c r="C173" s="44" t="s">
        <v>83</v>
      </c>
      <c r="D173" s="44" t="s">
        <v>163</v>
      </c>
      <c r="E173" s="44" t="s">
        <v>236</v>
      </c>
      <c r="F173" s="59" t="s">
        <v>290</v>
      </c>
      <c r="G173" s="44" t="s">
        <v>179</v>
      </c>
      <c r="H173" s="45"/>
      <c r="I173" s="45">
        <f>89000+45000+75000</f>
        <v>209000</v>
      </c>
      <c r="J173" s="45">
        <f>89000+45000+75000</f>
        <v>209000</v>
      </c>
    </row>
    <row r="174" spans="2:10" ht="12.75">
      <c r="B174" s="40" t="s">
        <v>291</v>
      </c>
      <c r="C174" s="41" t="s">
        <v>83</v>
      </c>
      <c r="D174" s="41" t="s">
        <v>163</v>
      </c>
      <c r="E174" s="41" t="s">
        <v>292</v>
      </c>
      <c r="F174" s="41"/>
      <c r="G174" s="41"/>
      <c r="H174" s="42">
        <f aca="true" t="shared" si="78" ref="H174:H176">H175</f>
        <v>0</v>
      </c>
      <c r="I174" s="42">
        <f aca="true" t="shared" si="79" ref="I174:I176">I175</f>
        <v>802</v>
      </c>
      <c r="J174" s="42">
        <f aca="true" t="shared" si="80" ref="J174:J176">J175</f>
        <v>2084</v>
      </c>
    </row>
    <row r="175" spans="2:10" ht="38.25">
      <c r="B175" s="40" t="s">
        <v>293</v>
      </c>
      <c r="C175" s="41" t="s">
        <v>83</v>
      </c>
      <c r="D175" s="41" t="s">
        <v>163</v>
      </c>
      <c r="E175" s="41" t="s">
        <v>292</v>
      </c>
      <c r="F175" s="41" t="s">
        <v>294</v>
      </c>
      <c r="G175" s="41"/>
      <c r="H175" s="42">
        <f t="shared" si="78"/>
        <v>0</v>
      </c>
      <c r="I175" s="42">
        <f t="shared" si="79"/>
        <v>802</v>
      </c>
      <c r="J175" s="42">
        <f t="shared" si="80"/>
        <v>2084</v>
      </c>
    </row>
    <row r="176" spans="2:10" ht="25.5">
      <c r="B176" s="47" t="s">
        <v>172</v>
      </c>
      <c r="C176" s="44" t="s">
        <v>83</v>
      </c>
      <c r="D176" s="44" t="s">
        <v>163</v>
      </c>
      <c r="E176" s="44" t="s">
        <v>292</v>
      </c>
      <c r="F176" s="44" t="s">
        <v>294</v>
      </c>
      <c r="G176" s="44" t="s">
        <v>173</v>
      </c>
      <c r="H176" s="45">
        <f t="shared" si="78"/>
        <v>0</v>
      </c>
      <c r="I176" s="45">
        <f t="shared" si="79"/>
        <v>802</v>
      </c>
      <c r="J176" s="45">
        <f t="shared" si="80"/>
        <v>2084</v>
      </c>
    </row>
    <row r="177" spans="2:10" ht="25.5">
      <c r="B177" s="47" t="s">
        <v>174</v>
      </c>
      <c r="C177" s="44" t="s">
        <v>83</v>
      </c>
      <c r="D177" s="44" t="s">
        <v>163</v>
      </c>
      <c r="E177" s="44" t="s">
        <v>292</v>
      </c>
      <c r="F177" s="44" t="s">
        <v>294</v>
      </c>
      <c r="G177" s="44" t="s">
        <v>175</v>
      </c>
      <c r="H177" s="45"/>
      <c r="I177" s="45">
        <v>802</v>
      </c>
      <c r="J177" s="45">
        <v>2084</v>
      </c>
    </row>
    <row r="178" spans="2:10" ht="18" customHeight="1">
      <c r="B178" s="63" t="s">
        <v>295</v>
      </c>
      <c r="C178" s="64" t="s">
        <v>83</v>
      </c>
      <c r="D178" s="64" t="s">
        <v>163</v>
      </c>
      <c r="E178" s="64" t="s">
        <v>182</v>
      </c>
      <c r="F178" s="64"/>
      <c r="G178" s="64"/>
      <c r="H178" s="42">
        <f aca="true" t="shared" si="81" ref="H178:H180">H179</f>
        <v>0</v>
      </c>
      <c r="I178" s="42">
        <f aca="true" t="shared" si="82" ref="I178:I180">I179</f>
        <v>100000</v>
      </c>
      <c r="J178" s="42">
        <f aca="true" t="shared" si="83" ref="J178:J180">J179</f>
        <v>100000</v>
      </c>
    </row>
    <row r="179" spans="2:10" ht="29.25" customHeight="1">
      <c r="B179" s="63" t="s">
        <v>296</v>
      </c>
      <c r="C179" s="64" t="s">
        <v>83</v>
      </c>
      <c r="D179" s="64" t="s">
        <v>163</v>
      </c>
      <c r="E179" s="64" t="s">
        <v>182</v>
      </c>
      <c r="F179" s="64" t="s">
        <v>297</v>
      </c>
      <c r="G179" s="64"/>
      <c r="H179" s="42">
        <f t="shared" si="81"/>
        <v>0</v>
      </c>
      <c r="I179" s="42">
        <f t="shared" si="82"/>
        <v>100000</v>
      </c>
      <c r="J179" s="42">
        <f t="shared" si="83"/>
        <v>100000</v>
      </c>
    </row>
    <row r="180" spans="2:10" ht="12.75">
      <c r="B180" s="65" t="s">
        <v>193</v>
      </c>
      <c r="C180" s="66" t="s">
        <v>83</v>
      </c>
      <c r="D180" s="66" t="s">
        <v>163</v>
      </c>
      <c r="E180" s="66" t="s">
        <v>182</v>
      </c>
      <c r="F180" s="66" t="s">
        <v>297</v>
      </c>
      <c r="G180" s="66" t="s">
        <v>177</v>
      </c>
      <c r="H180" s="45">
        <f t="shared" si="81"/>
        <v>0</v>
      </c>
      <c r="I180" s="45">
        <f t="shared" si="82"/>
        <v>100000</v>
      </c>
      <c r="J180" s="45">
        <f t="shared" si="83"/>
        <v>100000</v>
      </c>
    </row>
    <row r="181" spans="2:10" ht="12.75">
      <c r="B181" s="65" t="s">
        <v>298</v>
      </c>
      <c r="C181" s="66" t="s">
        <v>83</v>
      </c>
      <c r="D181" s="66" t="s">
        <v>163</v>
      </c>
      <c r="E181" s="66" t="s">
        <v>182</v>
      </c>
      <c r="F181" s="66" t="s">
        <v>297</v>
      </c>
      <c r="G181" s="66" t="s">
        <v>299</v>
      </c>
      <c r="H181" s="45"/>
      <c r="I181" s="45">
        <v>100000</v>
      </c>
      <c r="J181" s="45">
        <v>100000</v>
      </c>
    </row>
    <row r="182" spans="2:10" ht="12.75">
      <c r="B182" s="40" t="s">
        <v>300</v>
      </c>
      <c r="C182" s="41" t="s">
        <v>83</v>
      </c>
      <c r="D182" s="41" t="s">
        <v>163</v>
      </c>
      <c r="E182" s="41" t="s">
        <v>245</v>
      </c>
      <c r="F182" s="41"/>
      <c r="G182" s="41"/>
      <c r="H182" s="42">
        <f>H183+H193+H190</f>
        <v>37422.98</v>
      </c>
      <c r="I182" s="42">
        <f>I183+I193+I190</f>
        <v>3449916</v>
      </c>
      <c r="J182" s="42">
        <f>J183+J193+J190</f>
        <v>3449916</v>
      </c>
    </row>
    <row r="183" spans="2:10" ht="116.25" customHeight="1">
      <c r="B183" s="58" t="s">
        <v>301</v>
      </c>
      <c r="C183" s="41" t="s">
        <v>83</v>
      </c>
      <c r="D183" s="41" t="s">
        <v>163</v>
      </c>
      <c r="E183" s="41" t="s">
        <v>245</v>
      </c>
      <c r="F183" s="41" t="s">
        <v>302</v>
      </c>
      <c r="G183" s="41"/>
      <c r="H183" s="42">
        <f>H184+H186+H196+H188</f>
        <v>0</v>
      </c>
      <c r="I183" s="42">
        <f>I184+I186+I196+I188</f>
        <v>313016</v>
      </c>
      <c r="J183" s="42">
        <f>J184+J186+J196+J188</f>
        <v>313016</v>
      </c>
    </row>
    <row r="184" spans="2:10" ht="66.75" customHeight="1">
      <c r="B184" s="46" t="s">
        <v>168</v>
      </c>
      <c r="C184" s="44" t="s">
        <v>83</v>
      </c>
      <c r="D184" s="44" t="s">
        <v>163</v>
      </c>
      <c r="E184" s="44" t="s">
        <v>245</v>
      </c>
      <c r="F184" s="44" t="s">
        <v>302</v>
      </c>
      <c r="G184" s="44" t="s">
        <v>169</v>
      </c>
      <c r="H184" s="45">
        <f>H185</f>
        <v>0</v>
      </c>
      <c r="I184" s="45">
        <f>I185</f>
        <v>274490</v>
      </c>
      <c r="J184" s="45">
        <f>J185</f>
        <v>274490</v>
      </c>
    </row>
    <row r="185" spans="2:10" ht="25.5">
      <c r="B185" s="47" t="s">
        <v>170</v>
      </c>
      <c r="C185" s="44" t="s">
        <v>83</v>
      </c>
      <c r="D185" s="44" t="s">
        <v>163</v>
      </c>
      <c r="E185" s="44" t="s">
        <v>245</v>
      </c>
      <c r="F185" s="44" t="s">
        <v>302</v>
      </c>
      <c r="G185" s="44" t="s">
        <v>171</v>
      </c>
      <c r="H185" s="45"/>
      <c r="I185" s="45">
        <v>274490</v>
      </c>
      <c r="J185" s="45">
        <v>274490</v>
      </c>
    </row>
    <row r="186" spans="2:10" ht="25.5">
      <c r="B186" s="47" t="s">
        <v>172</v>
      </c>
      <c r="C186" s="44" t="s">
        <v>83</v>
      </c>
      <c r="D186" s="44" t="s">
        <v>163</v>
      </c>
      <c r="E186" s="44" t="s">
        <v>245</v>
      </c>
      <c r="F186" s="44" t="s">
        <v>302</v>
      </c>
      <c r="G186" s="44" t="s">
        <v>173</v>
      </c>
      <c r="H186" s="45">
        <f>H187</f>
        <v>0</v>
      </c>
      <c r="I186" s="45">
        <f>I187</f>
        <v>38326</v>
      </c>
      <c r="J186" s="45">
        <f>J187</f>
        <v>38326</v>
      </c>
    </row>
    <row r="187" spans="2:10" ht="25.5">
      <c r="B187" s="47" t="s">
        <v>174</v>
      </c>
      <c r="C187" s="44" t="s">
        <v>83</v>
      </c>
      <c r="D187" s="44" t="s">
        <v>163</v>
      </c>
      <c r="E187" s="44" t="s">
        <v>245</v>
      </c>
      <c r="F187" s="44" t="s">
        <v>302</v>
      </c>
      <c r="G187" s="44" t="s">
        <v>175</v>
      </c>
      <c r="H187" s="45"/>
      <c r="I187" s="45">
        <v>38326</v>
      </c>
      <c r="J187" s="45">
        <v>38326</v>
      </c>
    </row>
    <row r="188" spans="2:10" ht="12.75">
      <c r="B188" s="51" t="s">
        <v>303</v>
      </c>
      <c r="C188" s="44" t="s">
        <v>83</v>
      </c>
      <c r="D188" s="44" t="s">
        <v>163</v>
      </c>
      <c r="E188" s="44" t="s">
        <v>245</v>
      </c>
      <c r="F188" s="44" t="s">
        <v>302</v>
      </c>
      <c r="G188" s="44" t="s">
        <v>277</v>
      </c>
      <c r="H188" s="45">
        <f>H189</f>
        <v>0</v>
      </c>
      <c r="I188" s="45">
        <f>I189</f>
        <v>200</v>
      </c>
      <c r="J188" s="45">
        <f>J189</f>
        <v>200</v>
      </c>
    </row>
    <row r="189" spans="2:10" ht="12.75">
      <c r="B189" s="51" t="s">
        <v>304</v>
      </c>
      <c r="C189" s="44" t="s">
        <v>83</v>
      </c>
      <c r="D189" s="44" t="s">
        <v>163</v>
      </c>
      <c r="E189" s="44" t="s">
        <v>245</v>
      </c>
      <c r="F189" s="44" t="s">
        <v>302</v>
      </c>
      <c r="G189" s="44" t="s">
        <v>305</v>
      </c>
      <c r="H189" s="45"/>
      <c r="I189" s="45">
        <v>200</v>
      </c>
      <c r="J189" s="45">
        <v>200</v>
      </c>
    </row>
    <row r="190" spans="2:10" ht="25.5">
      <c r="B190" s="40" t="s">
        <v>248</v>
      </c>
      <c r="C190" s="41" t="s">
        <v>83</v>
      </c>
      <c r="D190" s="41" t="s">
        <v>163</v>
      </c>
      <c r="E190" s="41" t="s">
        <v>245</v>
      </c>
      <c r="F190" s="41" t="s">
        <v>306</v>
      </c>
      <c r="G190" s="41"/>
      <c r="H190" s="42">
        <f aca="true" t="shared" si="84" ref="H190:H191">H191</f>
        <v>0</v>
      </c>
      <c r="I190" s="42">
        <f aca="true" t="shared" si="85" ref="I190:I191">I191</f>
        <v>50000</v>
      </c>
      <c r="J190" s="42">
        <f aca="true" t="shared" si="86" ref="J190:J191">J191</f>
        <v>50000</v>
      </c>
    </row>
    <row r="191" spans="2:10" ht="25.5">
      <c r="B191" s="47" t="s">
        <v>172</v>
      </c>
      <c r="C191" s="44" t="s">
        <v>83</v>
      </c>
      <c r="D191" s="44" t="s">
        <v>163</v>
      </c>
      <c r="E191" s="44" t="s">
        <v>245</v>
      </c>
      <c r="F191" s="44" t="s">
        <v>306</v>
      </c>
      <c r="G191" s="44" t="s">
        <v>173</v>
      </c>
      <c r="H191" s="45">
        <f t="shared" si="84"/>
        <v>0</v>
      </c>
      <c r="I191" s="45">
        <f t="shared" si="85"/>
        <v>50000</v>
      </c>
      <c r="J191" s="45">
        <f t="shared" si="86"/>
        <v>50000</v>
      </c>
    </row>
    <row r="192" spans="2:10" ht="25.5">
      <c r="B192" s="47" t="s">
        <v>174</v>
      </c>
      <c r="C192" s="44" t="s">
        <v>83</v>
      </c>
      <c r="D192" s="44" t="s">
        <v>163</v>
      </c>
      <c r="E192" s="44" t="s">
        <v>245</v>
      </c>
      <c r="F192" s="44" t="s">
        <v>306</v>
      </c>
      <c r="G192" s="44" t="s">
        <v>175</v>
      </c>
      <c r="H192" s="45"/>
      <c r="I192" s="45">
        <v>50000</v>
      </c>
      <c r="J192" s="45">
        <v>50000</v>
      </c>
    </row>
    <row r="193" spans="2:10" ht="25.5">
      <c r="B193" s="40" t="s">
        <v>307</v>
      </c>
      <c r="C193" s="41" t="s">
        <v>83</v>
      </c>
      <c r="D193" s="41" t="s">
        <v>163</v>
      </c>
      <c r="E193" s="41" t="s">
        <v>245</v>
      </c>
      <c r="F193" s="41" t="s">
        <v>308</v>
      </c>
      <c r="G193" s="41"/>
      <c r="H193" s="42">
        <f aca="true" t="shared" si="87" ref="H193:H194">H194</f>
        <v>37422.98</v>
      </c>
      <c r="I193" s="42">
        <f aca="true" t="shared" si="88" ref="I193:I194">I194</f>
        <v>3086900</v>
      </c>
      <c r="J193" s="42">
        <f aca="true" t="shared" si="89" ref="J193:J194">J194</f>
        <v>3086900</v>
      </c>
    </row>
    <row r="194" spans="2:10" ht="25.5">
      <c r="B194" s="51" t="s">
        <v>186</v>
      </c>
      <c r="C194" s="44" t="s">
        <v>83</v>
      </c>
      <c r="D194" s="44" t="s">
        <v>163</v>
      </c>
      <c r="E194" s="44" t="s">
        <v>245</v>
      </c>
      <c r="F194" s="44" t="s">
        <v>308</v>
      </c>
      <c r="G194" s="44" t="s">
        <v>187</v>
      </c>
      <c r="H194" s="45">
        <f t="shared" si="87"/>
        <v>37422.98</v>
      </c>
      <c r="I194" s="45">
        <f t="shared" si="88"/>
        <v>3086900</v>
      </c>
      <c r="J194" s="45">
        <f t="shared" si="89"/>
        <v>3086900</v>
      </c>
    </row>
    <row r="195" spans="2:10" ht="12.75">
      <c r="B195" s="56" t="s">
        <v>188</v>
      </c>
      <c r="C195" s="44" t="s">
        <v>83</v>
      </c>
      <c r="D195" s="44" t="s">
        <v>163</v>
      </c>
      <c r="E195" s="44" t="s">
        <v>245</v>
      </c>
      <c r="F195" s="44" t="s">
        <v>308</v>
      </c>
      <c r="G195" s="44" t="s">
        <v>189</v>
      </c>
      <c r="H195" s="45">
        <v>37422.98</v>
      </c>
      <c r="I195" s="45">
        <v>3086900</v>
      </c>
      <c r="J195" s="45">
        <v>3086900</v>
      </c>
    </row>
    <row r="196" spans="2:10" ht="12.75" hidden="1">
      <c r="B196" s="51" t="s">
        <v>193</v>
      </c>
      <c r="C196" s="44" t="s">
        <v>83</v>
      </c>
      <c r="D196" s="44" t="s">
        <v>163</v>
      </c>
      <c r="E196" s="44" t="s">
        <v>245</v>
      </c>
      <c r="F196" s="44" t="s">
        <v>302</v>
      </c>
      <c r="G196" s="44" t="s">
        <v>177</v>
      </c>
      <c r="H196" s="45">
        <f>H197+H198</f>
        <v>0</v>
      </c>
      <c r="I196" s="45">
        <f>I197+I198</f>
        <v>0</v>
      </c>
      <c r="J196" s="45">
        <f>J197+J198</f>
        <v>0</v>
      </c>
    </row>
    <row r="197" spans="2:10" ht="25.5" hidden="1">
      <c r="B197" s="51" t="s">
        <v>309</v>
      </c>
      <c r="C197" s="44" t="s">
        <v>83</v>
      </c>
      <c r="D197" s="44" t="s">
        <v>163</v>
      </c>
      <c r="E197" s="44" t="s">
        <v>245</v>
      </c>
      <c r="F197" s="44" t="s">
        <v>302</v>
      </c>
      <c r="G197" s="44" t="s">
        <v>310</v>
      </c>
      <c r="H197" s="45"/>
      <c r="I197" s="45"/>
      <c r="J197" s="45"/>
    </row>
    <row r="198" spans="2:10" ht="12.75" hidden="1">
      <c r="B198" s="51" t="s">
        <v>311</v>
      </c>
      <c r="C198" s="44" t="s">
        <v>83</v>
      </c>
      <c r="D198" s="44" t="s">
        <v>163</v>
      </c>
      <c r="E198" s="44" t="s">
        <v>245</v>
      </c>
      <c r="F198" s="44" t="s">
        <v>302</v>
      </c>
      <c r="G198" s="44" t="s">
        <v>312</v>
      </c>
      <c r="H198" s="45"/>
      <c r="I198" s="45"/>
      <c r="J198" s="45"/>
    </row>
    <row r="199" spans="2:10" ht="12.75">
      <c r="B199" s="63" t="s">
        <v>313</v>
      </c>
      <c r="C199" s="67" t="s">
        <v>83</v>
      </c>
      <c r="D199" s="67" t="s">
        <v>198</v>
      </c>
      <c r="E199" s="67"/>
      <c r="F199" s="64"/>
      <c r="G199" s="64"/>
      <c r="H199" s="42">
        <f aca="true" t="shared" si="90" ref="H199:H202">H200</f>
        <v>0</v>
      </c>
      <c r="I199" s="42">
        <f aca="true" t="shared" si="91" ref="I199:I202">I200</f>
        <v>905494</v>
      </c>
      <c r="J199" s="42">
        <f aca="true" t="shared" si="92" ref="J199:J202">J200</f>
        <v>938044</v>
      </c>
    </row>
    <row r="200" spans="2:10" ht="12.75">
      <c r="B200" s="63" t="s">
        <v>314</v>
      </c>
      <c r="C200" s="67" t="s">
        <v>83</v>
      </c>
      <c r="D200" s="67" t="s">
        <v>198</v>
      </c>
      <c r="E200" s="67" t="s">
        <v>165</v>
      </c>
      <c r="F200" s="64"/>
      <c r="G200" s="64"/>
      <c r="H200" s="42">
        <f t="shared" si="90"/>
        <v>0</v>
      </c>
      <c r="I200" s="42">
        <f t="shared" si="91"/>
        <v>905494</v>
      </c>
      <c r="J200" s="42">
        <f t="shared" si="92"/>
        <v>938044</v>
      </c>
    </row>
    <row r="201" spans="2:10" ht="56.25" customHeight="1">
      <c r="B201" s="63" t="s">
        <v>315</v>
      </c>
      <c r="C201" s="67" t="s">
        <v>83</v>
      </c>
      <c r="D201" s="67" t="s">
        <v>198</v>
      </c>
      <c r="E201" s="67" t="s">
        <v>165</v>
      </c>
      <c r="F201" s="67" t="s">
        <v>316</v>
      </c>
      <c r="G201" s="64"/>
      <c r="H201" s="42">
        <f t="shared" si="90"/>
        <v>0</v>
      </c>
      <c r="I201" s="42">
        <f t="shared" si="91"/>
        <v>905494</v>
      </c>
      <c r="J201" s="42">
        <f t="shared" si="92"/>
        <v>938044</v>
      </c>
    </row>
    <row r="202" spans="2:10" ht="12.75">
      <c r="B202" s="68" t="s">
        <v>283</v>
      </c>
      <c r="C202" s="69" t="s">
        <v>83</v>
      </c>
      <c r="D202" s="66" t="s">
        <v>198</v>
      </c>
      <c r="E202" s="66" t="s">
        <v>165</v>
      </c>
      <c r="F202" s="66" t="s">
        <v>316</v>
      </c>
      <c r="G202" s="66" t="s">
        <v>277</v>
      </c>
      <c r="H202" s="45">
        <f t="shared" si="90"/>
        <v>0</v>
      </c>
      <c r="I202" s="45">
        <f t="shared" si="91"/>
        <v>905494</v>
      </c>
      <c r="J202" s="45">
        <f t="shared" si="92"/>
        <v>938044</v>
      </c>
    </row>
    <row r="203" spans="2:10" ht="12.75">
      <c r="B203" s="68" t="s">
        <v>317</v>
      </c>
      <c r="C203" s="69" t="s">
        <v>83</v>
      </c>
      <c r="D203" s="66" t="s">
        <v>198</v>
      </c>
      <c r="E203" s="66" t="s">
        <v>165</v>
      </c>
      <c r="F203" s="66" t="s">
        <v>316</v>
      </c>
      <c r="G203" s="66" t="s">
        <v>318</v>
      </c>
      <c r="H203" s="45"/>
      <c r="I203" s="45">
        <v>905494</v>
      </c>
      <c r="J203" s="45">
        <v>938044</v>
      </c>
    </row>
    <row r="204" spans="2:10" ht="25.5">
      <c r="B204" s="40" t="s">
        <v>319</v>
      </c>
      <c r="C204" s="41" t="s">
        <v>83</v>
      </c>
      <c r="D204" s="41" t="s">
        <v>165</v>
      </c>
      <c r="E204" s="41"/>
      <c r="F204" s="41"/>
      <c r="G204" s="41"/>
      <c r="H204" s="42">
        <f>H205+H213</f>
        <v>0</v>
      </c>
      <c r="I204" s="42">
        <f>I205+I213</f>
        <v>1719200</v>
      </c>
      <c r="J204" s="42">
        <f>J205+J213</f>
        <v>1719200</v>
      </c>
    </row>
    <row r="205" spans="2:10" ht="38.25">
      <c r="B205" s="40" t="s">
        <v>320</v>
      </c>
      <c r="C205" s="41" t="s">
        <v>83</v>
      </c>
      <c r="D205" s="41" t="s">
        <v>165</v>
      </c>
      <c r="E205" s="41" t="s">
        <v>212</v>
      </c>
      <c r="F205" s="41"/>
      <c r="G205" s="41"/>
      <c r="H205" s="42">
        <f>H206</f>
        <v>0</v>
      </c>
      <c r="I205" s="42">
        <f>I206</f>
        <v>1685200</v>
      </c>
      <c r="J205" s="42">
        <f>J206</f>
        <v>1685200</v>
      </c>
    </row>
    <row r="206" spans="2:10" ht="12.75">
      <c r="B206" s="40" t="s">
        <v>321</v>
      </c>
      <c r="C206" s="41" t="s">
        <v>83</v>
      </c>
      <c r="D206" s="41" t="s">
        <v>165</v>
      </c>
      <c r="E206" s="41" t="s">
        <v>212</v>
      </c>
      <c r="F206" s="41" t="s">
        <v>322</v>
      </c>
      <c r="G206" s="41"/>
      <c r="H206" s="42">
        <f>H207+H209+H211</f>
        <v>0</v>
      </c>
      <c r="I206" s="42">
        <f>I207+I209+I211</f>
        <v>1685200</v>
      </c>
      <c r="J206" s="42">
        <f>J207+J209+J211</f>
        <v>1685200</v>
      </c>
    </row>
    <row r="207" spans="2:10" ht="63.75">
      <c r="B207" s="46" t="s">
        <v>168</v>
      </c>
      <c r="C207" s="44" t="s">
        <v>83</v>
      </c>
      <c r="D207" s="44" t="s">
        <v>165</v>
      </c>
      <c r="E207" s="44" t="s">
        <v>212</v>
      </c>
      <c r="F207" s="44" t="s">
        <v>322</v>
      </c>
      <c r="G207" s="44" t="s">
        <v>169</v>
      </c>
      <c r="H207" s="45">
        <f>H208</f>
        <v>0</v>
      </c>
      <c r="I207" s="45">
        <f>I208</f>
        <v>1660200</v>
      </c>
      <c r="J207" s="45">
        <f>J208</f>
        <v>1660200</v>
      </c>
    </row>
    <row r="208" spans="2:10" ht="12.75">
      <c r="B208" s="70" t="s">
        <v>323</v>
      </c>
      <c r="C208" s="44" t="s">
        <v>83</v>
      </c>
      <c r="D208" s="44" t="s">
        <v>165</v>
      </c>
      <c r="E208" s="44" t="s">
        <v>212</v>
      </c>
      <c r="F208" s="44" t="s">
        <v>322</v>
      </c>
      <c r="G208" s="44" t="s">
        <v>324</v>
      </c>
      <c r="H208" s="45"/>
      <c r="I208" s="45">
        <f>1275100+385100</f>
        <v>1660200</v>
      </c>
      <c r="J208" s="45">
        <f>1275100+385100</f>
        <v>1660200</v>
      </c>
    </row>
    <row r="209" spans="2:10" ht="25.5">
      <c r="B209" s="47" t="s">
        <v>172</v>
      </c>
      <c r="C209" s="44" t="s">
        <v>83</v>
      </c>
      <c r="D209" s="44" t="s">
        <v>165</v>
      </c>
      <c r="E209" s="44" t="s">
        <v>212</v>
      </c>
      <c r="F209" s="44" t="s">
        <v>322</v>
      </c>
      <c r="G209" s="44" t="s">
        <v>173</v>
      </c>
      <c r="H209" s="45">
        <f>H210</f>
        <v>0</v>
      </c>
      <c r="I209" s="45">
        <f>I210</f>
        <v>25000</v>
      </c>
      <c r="J209" s="45">
        <f>J210</f>
        <v>25000</v>
      </c>
    </row>
    <row r="210" spans="2:10" ht="25.5">
      <c r="B210" s="47" t="s">
        <v>174</v>
      </c>
      <c r="C210" s="44" t="s">
        <v>83</v>
      </c>
      <c r="D210" s="44" t="s">
        <v>165</v>
      </c>
      <c r="E210" s="44" t="s">
        <v>212</v>
      </c>
      <c r="F210" s="44" t="s">
        <v>322</v>
      </c>
      <c r="G210" s="44" t="s">
        <v>175</v>
      </c>
      <c r="H210" s="45"/>
      <c r="I210" s="45">
        <v>25000</v>
      </c>
      <c r="J210" s="45">
        <v>25000</v>
      </c>
    </row>
    <row r="211" spans="2:10" ht="12.75" hidden="1">
      <c r="B211" s="51" t="s">
        <v>193</v>
      </c>
      <c r="C211" s="44" t="s">
        <v>83</v>
      </c>
      <c r="D211" s="44" t="s">
        <v>165</v>
      </c>
      <c r="E211" s="44" t="s">
        <v>212</v>
      </c>
      <c r="F211" s="44" t="s">
        <v>322</v>
      </c>
      <c r="G211" s="44" t="s">
        <v>177</v>
      </c>
      <c r="H211" s="45">
        <f>H212</f>
        <v>0</v>
      </c>
      <c r="I211" s="45">
        <f>I212</f>
        <v>0</v>
      </c>
      <c r="J211" s="45">
        <f>J212</f>
        <v>0</v>
      </c>
    </row>
    <row r="212" spans="2:10" ht="12.75" hidden="1">
      <c r="B212" s="48" t="s">
        <v>178</v>
      </c>
      <c r="C212" s="44" t="s">
        <v>83</v>
      </c>
      <c r="D212" s="44" t="s">
        <v>165</v>
      </c>
      <c r="E212" s="44" t="s">
        <v>212</v>
      </c>
      <c r="F212" s="44" t="s">
        <v>322</v>
      </c>
      <c r="G212" s="44" t="s">
        <v>179</v>
      </c>
      <c r="H212" s="45"/>
      <c r="I212" s="45"/>
      <c r="J212" s="45"/>
    </row>
    <row r="213" spans="2:10" ht="27.75" customHeight="1">
      <c r="B213" s="40" t="s">
        <v>325</v>
      </c>
      <c r="C213" s="41" t="s">
        <v>83</v>
      </c>
      <c r="D213" s="41" t="s">
        <v>165</v>
      </c>
      <c r="E213" s="41" t="s">
        <v>272</v>
      </c>
      <c r="F213" s="41"/>
      <c r="G213" s="41"/>
      <c r="H213" s="42">
        <f>H214+H217</f>
        <v>0</v>
      </c>
      <c r="I213" s="42">
        <f>I214+I217</f>
        <v>34000</v>
      </c>
      <c r="J213" s="42">
        <f>J214+J217</f>
        <v>34000</v>
      </c>
    </row>
    <row r="214" spans="2:10" ht="44.25" customHeight="1">
      <c r="B214" s="40" t="s">
        <v>326</v>
      </c>
      <c r="C214" s="41" t="s">
        <v>83</v>
      </c>
      <c r="D214" s="41" t="s">
        <v>165</v>
      </c>
      <c r="E214" s="41" t="s">
        <v>272</v>
      </c>
      <c r="F214" s="41" t="s">
        <v>327</v>
      </c>
      <c r="G214" s="41"/>
      <c r="H214" s="42">
        <f aca="true" t="shared" si="93" ref="H214:H215">H215</f>
        <v>0</v>
      </c>
      <c r="I214" s="42">
        <f aca="true" t="shared" si="94" ref="I214:I215">I215</f>
        <v>27000</v>
      </c>
      <c r="J214" s="42">
        <f aca="true" t="shared" si="95" ref="J214:J215">J215</f>
        <v>27000</v>
      </c>
    </row>
    <row r="215" spans="2:10" ht="25.5">
      <c r="B215" s="47" t="s">
        <v>172</v>
      </c>
      <c r="C215" s="44" t="s">
        <v>83</v>
      </c>
      <c r="D215" s="44" t="s">
        <v>165</v>
      </c>
      <c r="E215" s="44" t="s">
        <v>272</v>
      </c>
      <c r="F215" s="44" t="s">
        <v>327</v>
      </c>
      <c r="G215" s="44" t="s">
        <v>173</v>
      </c>
      <c r="H215" s="45">
        <f t="shared" si="93"/>
        <v>0</v>
      </c>
      <c r="I215" s="45">
        <f t="shared" si="94"/>
        <v>27000</v>
      </c>
      <c r="J215" s="45">
        <f t="shared" si="95"/>
        <v>27000</v>
      </c>
    </row>
    <row r="216" spans="2:10" ht="25.5">
      <c r="B216" s="47" t="s">
        <v>174</v>
      </c>
      <c r="C216" s="44" t="s">
        <v>83</v>
      </c>
      <c r="D216" s="44" t="s">
        <v>165</v>
      </c>
      <c r="E216" s="44" t="s">
        <v>272</v>
      </c>
      <c r="F216" s="44" t="s">
        <v>327</v>
      </c>
      <c r="G216" s="44" t="s">
        <v>175</v>
      </c>
      <c r="H216" s="45"/>
      <c r="I216" s="45">
        <v>27000</v>
      </c>
      <c r="J216" s="45">
        <v>27000</v>
      </c>
    </row>
    <row r="217" spans="2:10" ht="65.25" customHeight="1">
      <c r="B217" s="40" t="s">
        <v>328</v>
      </c>
      <c r="C217" s="41" t="s">
        <v>83</v>
      </c>
      <c r="D217" s="41" t="s">
        <v>165</v>
      </c>
      <c r="E217" s="41" t="s">
        <v>272</v>
      </c>
      <c r="F217" s="41" t="s">
        <v>329</v>
      </c>
      <c r="G217" s="41"/>
      <c r="H217" s="42">
        <f aca="true" t="shared" si="96" ref="H217:H218">H218</f>
        <v>0</v>
      </c>
      <c r="I217" s="42">
        <f aca="true" t="shared" si="97" ref="I217:I218">I218</f>
        <v>7000</v>
      </c>
      <c r="J217" s="42">
        <f aca="true" t="shared" si="98" ref="J217:J218">J218</f>
        <v>7000</v>
      </c>
    </row>
    <row r="218" spans="2:10" ht="25.5">
      <c r="B218" s="47" t="s">
        <v>172</v>
      </c>
      <c r="C218" s="44" t="s">
        <v>83</v>
      </c>
      <c r="D218" s="44" t="s">
        <v>165</v>
      </c>
      <c r="E218" s="44" t="s">
        <v>272</v>
      </c>
      <c r="F218" s="44" t="s">
        <v>329</v>
      </c>
      <c r="G218" s="44" t="s">
        <v>173</v>
      </c>
      <c r="H218" s="45">
        <f t="shared" si="96"/>
        <v>0</v>
      </c>
      <c r="I218" s="45">
        <f t="shared" si="97"/>
        <v>7000</v>
      </c>
      <c r="J218" s="45">
        <f t="shared" si="98"/>
        <v>7000</v>
      </c>
    </row>
    <row r="219" spans="2:10" ht="25.5">
      <c r="B219" s="47" t="s">
        <v>174</v>
      </c>
      <c r="C219" s="44" t="s">
        <v>83</v>
      </c>
      <c r="D219" s="44" t="s">
        <v>165</v>
      </c>
      <c r="E219" s="44" t="s">
        <v>272</v>
      </c>
      <c r="F219" s="44" t="s">
        <v>329</v>
      </c>
      <c r="G219" s="44" t="s">
        <v>175</v>
      </c>
      <c r="H219" s="45"/>
      <c r="I219" s="45">
        <v>7000</v>
      </c>
      <c r="J219" s="45">
        <v>7000</v>
      </c>
    </row>
    <row r="220" spans="2:10" ht="12.75">
      <c r="B220" s="40" t="s">
        <v>254</v>
      </c>
      <c r="C220" s="41" t="s">
        <v>83</v>
      </c>
      <c r="D220" s="41" t="s">
        <v>236</v>
      </c>
      <c r="E220" s="41"/>
      <c r="F220" s="41"/>
      <c r="G220" s="41"/>
      <c r="H220" s="42">
        <f>H221+H244+H231+H235</f>
        <v>2200635.17</v>
      </c>
      <c r="I220" s="42">
        <f>I221+I244+I231+I235</f>
        <v>19232150.36</v>
      </c>
      <c r="J220" s="42">
        <f>J221+J244+J231+J235</f>
        <v>21252950.36</v>
      </c>
    </row>
    <row r="221" spans="2:10" ht="12.75">
      <c r="B221" s="40" t="s">
        <v>330</v>
      </c>
      <c r="C221" s="41" t="s">
        <v>83</v>
      </c>
      <c r="D221" s="41" t="s">
        <v>236</v>
      </c>
      <c r="E221" s="41" t="s">
        <v>292</v>
      </c>
      <c r="F221" s="41"/>
      <c r="G221" s="41"/>
      <c r="H221" s="42">
        <f>H225+H222+H228</f>
        <v>0</v>
      </c>
      <c r="I221" s="42">
        <f>I225+I222+I228</f>
        <v>566942.36</v>
      </c>
      <c r="J221" s="42">
        <f>J225+J222+J228</f>
        <v>667142.36</v>
      </c>
    </row>
    <row r="222" spans="2:10" ht="12.75" hidden="1">
      <c r="B222" s="40" t="s">
        <v>331</v>
      </c>
      <c r="C222" s="41" t="s">
        <v>83</v>
      </c>
      <c r="D222" s="41" t="s">
        <v>236</v>
      </c>
      <c r="E222" s="41" t="s">
        <v>292</v>
      </c>
      <c r="F222" s="41" t="s">
        <v>332</v>
      </c>
      <c r="G222" s="41"/>
      <c r="H222" s="42">
        <f aca="true" t="shared" si="99" ref="H222:H223">H223</f>
        <v>0</v>
      </c>
      <c r="I222" s="42">
        <f aca="true" t="shared" si="100" ref="I222:I223">I223</f>
        <v>0</v>
      </c>
      <c r="J222" s="42">
        <f aca="true" t="shared" si="101" ref="J222:J223">J223</f>
        <v>0</v>
      </c>
    </row>
    <row r="223" spans="2:10" ht="12.75" hidden="1">
      <c r="B223" s="51" t="s">
        <v>176</v>
      </c>
      <c r="C223" s="44" t="s">
        <v>83</v>
      </c>
      <c r="D223" s="44" t="s">
        <v>236</v>
      </c>
      <c r="E223" s="44" t="s">
        <v>292</v>
      </c>
      <c r="F223" s="44" t="s">
        <v>332</v>
      </c>
      <c r="G223" s="44" t="s">
        <v>177</v>
      </c>
      <c r="H223" s="45">
        <f t="shared" si="99"/>
        <v>0</v>
      </c>
      <c r="I223" s="45">
        <f t="shared" si="100"/>
        <v>0</v>
      </c>
      <c r="J223" s="45">
        <f t="shared" si="101"/>
        <v>0</v>
      </c>
    </row>
    <row r="224" spans="2:10" ht="51" hidden="1">
      <c r="B224" s="51" t="s">
        <v>333</v>
      </c>
      <c r="C224" s="44" t="s">
        <v>83</v>
      </c>
      <c r="D224" s="44" t="s">
        <v>236</v>
      </c>
      <c r="E224" s="44" t="s">
        <v>292</v>
      </c>
      <c r="F224" s="44" t="s">
        <v>332</v>
      </c>
      <c r="G224" s="44" t="s">
        <v>334</v>
      </c>
      <c r="H224" s="45">
        <v>0</v>
      </c>
      <c r="I224" s="45">
        <v>0</v>
      </c>
      <c r="J224" s="45">
        <v>0</v>
      </c>
    </row>
    <row r="225" spans="2:10" ht="89.25">
      <c r="B225" s="40" t="s">
        <v>335</v>
      </c>
      <c r="C225" s="41" t="s">
        <v>83</v>
      </c>
      <c r="D225" s="41" t="s">
        <v>236</v>
      </c>
      <c r="E225" s="41" t="s">
        <v>292</v>
      </c>
      <c r="F225" s="41" t="s">
        <v>336</v>
      </c>
      <c r="G225" s="41"/>
      <c r="H225" s="42">
        <f aca="true" t="shared" si="102" ref="H225:H226">H226</f>
        <v>0</v>
      </c>
      <c r="I225" s="42">
        <f aca="true" t="shared" si="103" ref="I225:I226">I226</f>
        <v>67142.36</v>
      </c>
      <c r="J225" s="42">
        <f aca="true" t="shared" si="104" ref="J225:J226">J226</f>
        <v>67142.36</v>
      </c>
    </row>
    <row r="226" spans="2:10" ht="25.5">
      <c r="B226" s="47" t="s">
        <v>172</v>
      </c>
      <c r="C226" s="44" t="s">
        <v>83</v>
      </c>
      <c r="D226" s="44" t="s">
        <v>236</v>
      </c>
      <c r="E226" s="44" t="s">
        <v>292</v>
      </c>
      <c r="F226" s="44" t="s">
        <v>336</v>
      </c>
      <c r="G226" s="44" t="s">
        <v>173</v>
      </c>
      <c r="H226" s="45">
        <f t="shared" si="102"/>
        <v>0</v>
      </c>
      <c r="I226" s="45">
        <f t="shared" si="103"/>
        <v>67142.36</v>
      </c>
      <c r="J226" s="45">
        <f t="shared" si="104"/>
        <v>67142.36</v>
      </c>
    </row>
    <row r="227" spans="2:10" ht="25.5">
      <c r="B227" s="47" t="s">
        <v>174</v>
      </c>
      <c r="C227" s="44" t="s">
        <v>83</v>
      </c>
      <c r="D227" s="44" t="s">
        <v>236</v>
      </c>
      <c r="E227" s="44" t="s">
        <v>292</v>
      </c>
      <c r="F227" s="44" t="s">
        <v>336</v>
      </c>
      <c r="G227" s="44" t="s">
        <v>175</v>
      </c>
      <c r="H227" s="45"/>
      <c r="I227" s="45">
        <v>67142.36</v>
      </c>
      <c r="J227" s="45">
        <v>67142.36</v>
      </c>
    </row>
    <row r="228" spans="2:10" ht="12.75">
      <c r="B228" s="40" t="s">
        <v>331</v>
      </c>
      <c r="C228" s="41" t="s">
        <v>83</v>
      </c>
      <c r="D228" s="41" t="s">
        <v>236</v>
      </c>
      <c r="E228" s="41" t="s">
        <v>292</v>
      </c>
      <c r="F228" s="41" t="s">
        <v>332</v>
      </c>
      <c r="G228" s="41"/>
      <c r="H228" s="42">
        <f aca="true" t="shared" si="105" ref="H228:H229">H229</f>
        <v>0</v>
      </c>
      <c r="I228" s="42">
        <f aca="true" t="shared" si="106" ref="I228:I229">I229</f>
        <v>499800</v>
      </c>
      <c r="J228" s="42">
        <f aca="true" t="shared" si="107" ref="J228:J229">J229</f>
        <v>600000</v>
      </c>
    </row>
    <row r="229" spans="2:10" ht="12.75">
      <c r="B229" s="51" t="s">
        <v>176</v>
      </c>
      <c r="C229" s="44" t="s">
        <v>83</v>
      </c>
      <c r="D229" s="44" t="s">
        <v>236</v>
      </c>
      <c r="E229" s="44" t="s">
        <v>292</v>
      </c>
      <c r="F229" s="44" t="s">
        <v>332</v>
      </c>
      <c r="G229" s="44" t="s">
        <v>177</v>
      </c>
      <c r="H229" s="45">
        <f t="shared" si="105"/>
        <v>0</v>
      </c>
      <c r="I229" s="45">
        <f t="shared" si="106"/>
        <v>499800</v>
      </c>
      <c r="J229" s="45">
        <f t="shared" si="107"/>
        <v>600000</v>
      </c>
    </row>
    <row r="230" spans="2:10" ht="51">
      <c r="B230" s="51" t="s">
        <v>333</v>
      </c>
      <c r="C230" s="44" t="s">
        <v>83</v>
      </c>
      <c r="D230" s="44" t="s">
        <v>236</v>
      </c>
      <c r="E230" s="44" t="s">
        <v>292</v>
      </c>
      <c r="F230" s="44" t="s">
        <v>332</v>
      </c>
      <c r="G230" s="44" t="s">
        <v>334</v>
      </c>
      <c r="H230" s="45"/>
      <c r="I230" s="45">
        <v>499800</v>
      </c>
      <c r="J230" s="45">
        <v>600000</v>
      </c>
    </row>
    <row r="231" spans="2:10" ht="12.75">
      <c r="B231" s="40" t="s">
        <v>337</v>
      </c>
      <c r="C231" s="41" t="s">
        <v>83</v>
      </c>
      <c r="D231" s="41" t="s">
        <v>236</v>
      </c>
      <c r="E231" s="41" t="s">
        <v>338</v>
      </c>
      <c r="F231" s="41"/>
      <c r="G231" s="41"/>
      <c r="H231" s="42">
        <f aca="true" t="shared" si="108" ref="H231:H233">H232</f>
        <v>0</v>
      </c>
      <c r="I231" s="42">
        <f aca="true" t="shared" si="109" ref="I231:I233">I232</f>
        <v>5421900</v>
      </c>
      <c r="J231" s="42">
        <f aca="true" t="shared" si="110" ref="J231:J233">J232</f>
        <v>6649500</v>
      </c>
    </row>
    <row r="232" spans="2:10" ht="63.75">
      <c r="B232" s="40" t="s">
        <v>339</v>
      </c>
      <c r="C232" s="41" t="s">
        <v>83</v>
      </c>
      <c r="D232" s="41" t="s">
        <v>236</v>
      </c>
      <c r="E232" s="41" t="s">
        <v>338</v>
      </c>
      <c r="F232" s="41" t="s">
        <v>340</v>
      </c>
      <c r="G232" s="41"/>
      <c r="H232" s="42">
        <f t="shared" si="108"/>
        <v>0</v>
      </c>
      <c r="I232" s="42">
        <f t="shared" si="109"/>
        <v>5421900</v>
      </c>
      <c r="J232" s="42">
        <f t="shared" si="110"/>
        <v>6649500</v>
      </c>
    </row>
    <row r="233" spans="2:10" ht="12.75">
      <c r="B233" s="51" t="s">
        <v>176</v>
      </c>
      <c r="C233" s="44" t="s">
        <v>83</v>
      </c>
      <c r="D233" s="44" t="s">
        <v>236</v>
      </c>
      <c r="E233" s="44" t="s">
        <v>338</v>
      </c>
      <c r="F233" s="44" t="s">
        <v>340</v>
      </c>
      <c r="G233" s="44" t="s">
        <v>177</v>
      </c>
      <c r="H233" s="45">
        <f t="shared" si="108"/>
        <v>0</v>
      </c>
      <c r="I233" s="45">
        <f t="shared" si="109"/>
        <v>5421900</v>
      </c>
      <c r="J233" s="45">
        <f t="shared" si="110"/>
        <v>6649500</v>
      </c>
    </row>
    <row r="234" spans="2:10" ht="51">
      <c r="B234" s="51" t="s">
        <v>333</v>
      </c>
      <c r="C234" s="44" t="s">
        <v>83</v>
      </c>
      <c r="D234" s="44" t="s">
        <v>236</v>
      </c>
      <c r="E234" s="44" t="s">
        <v>338</v>
      </c>
      <c r="F234" s="44" t="s">
        <v>340</v>
      </c>
      <c r="G234" s="44" t="s">
        <v>334</v>
      </c>
      <c r="H234" s="45"/>
      <c r="I234" s="45">
        <v>5421900</v>
      </c>
      <c r="J234" s="45">
        <v>6649500</v>
      </c>
    </row>
    <row r="235" spans="2:10" ht="12.75">
      <c r="B235" s="40" t="s">
        <v>341</v>
      </c>
      <c r="C235" s="41" t="s">
        <v>83</v>
      </c>
      <c r="D235" s="41" t="s">
        <v>236</v>
      </c>
      <c r="E235" s="41" t="s">
        <v>212</v>
      </c>
      <c r="F235" s="41"/>
      <c r="G235" s="41"/>
      <c r="H235" s="42">
        <f>H236+H239</f>
        <v>2200635.17</v>
      </c>
      <c r="I235" s="42">
        <f>I236+I239</f>
        <v>13077000</v>
      </c>
      <c r="J235" s="42">
        <f>J236+J239</f>
        <v>13770000</v>
      </c>
    </row>
    <row r="236" spans="2:10" ht="38.25">
      <c r="B236" s="40" t="s">
        <v>342</v>
      </c>
      <c r="C236" s="41" t="s">
        <v>83</v>
      </c>
      <c r="D236" s="41" t="s">
        <v>236</v>
      </c>
      <c r="E236" s="41" t="s">
        <v>212</v>
      </c>
      <c r="F236" s="41" t="s">
        <v>343</v>
      </c>
      <c r="G236" s="41"/>
      <c r="H236" s="42">
        <f aca="true" t="shared" si="111" ref="H236:H237">H237</f>
        <v>1510142.23</v>
      </c>
      <c r="I236" s="42">
        <f aca="true" t="shared" si="112" ref="I236:I237">I237</f>
        <v>3143100</v>
      </c>
      <c r="J236" s="42">
        <f aca="true" t="shared" si="113" ref="J236:J237">J237</f>
        <v>3309700</v>
      </c>
    </row>
    <row r="237" spans="2:10" ht="25.5">
      <c r="B237" s="47" t="s">
        <v>172</v>
      </c>
      <c r="C237" s="44" t="s">
        <v>83</v>
      </c>
      <c r="D237" s="44" t="s">
        <v>236</v>
      </c>
      <c r="E237" s="44" t="s">
        <v>212</v>
      </c>
      <c r="F237" s="44" t="s">
        <v>343</v>
      </c>
      <c r="G237" s="44" t="s">
        <v>173</v>
      </c>
      <c r="H237" s="45">
        <f t="shared" si="111"/>
        <v>1510142.23</v>
      </c>
      <c r="I237" s="45">
        <f t="shared" si="112"/>
        <v>3143100</v>
      </c>
      <c r="J237" s="45">
        <f t="shared" si="113"/>
        <v>3309700</v>
      </c>
    </row>
    <row r="238" spans="2:10" ht="25.5">
      <c r="B238" s="47" t="s">
        <v>174</v>
      </c>
      <c r="C238" s="44" t="s">
        <v>83</v>
      </c>
      <c r="D238" s="44" t="s">
        <v>236</v>
      </c>
      <c r="E238" s="44" t="s">
        <v>212</v>
      </c>
      <c r="F238" s="44" t="s">
        <v>343</v>
      </c>
      <c r="G238" s="44" t="s">
        <v>175</v>
      </c>
      <c r="H238" s="45">
        <v>1510142.23</v>
      </c>
      <c r="I238" s="45">
        <v>3143100</v>
      </c>
      <c r="J238" s="45">
        <v>3309700</v>
      </c>
    </row>
    <row r="239" spans="2:10" ht="200.25" customHeight="1">
      <c r="B239" s="63" t="s">
        <v>344</v>
      </c>
      <c r="C239" s="64" t="s">
        <v>83</v>
      </c>
      <c r="D239" s="64" t="s">
        <v>236</v>
      </c>
      <c r="E239" s="64" t="s">
        <v>212</v>
      </c>
      <c r="F239" s="64" t="s">
        <v>345</v>
      </c>
      <c r="G239" s="64"/>
      <c r="H239" s="42">
        <f>H242+H240</f>
        <v>690492.94</v>
      </c>
      <c r="I239" s="42">
        <f>I242</f>
        <v>9933900</v>
      </c>
      <c r="J239" s="42">
        <f>J242</f>
        <v>10460300</v>
      </c>
    </row>
    <row r="240" spans="2:10" ht="25.5" hidden="1">
      <c r="B240" s="47" t="s">
        <v>172</v>
      </c>
      <c r="C240" s="66" t="s">
        <v>83</v>
      </c>
      <c r="D240" s="66" t="s">
        <v>236</v>
      </c>
      <c r="E240" s="66" t="s">
        <v>212</v>
      </c>
      <c r="F240" s="66" t="s">
        <v>345</v>
      </c>
      <c r="G240" s="66" t="s">
        <v>173</v>
      </c>
      <c r="H240" s="45"/>
      <c r="I240" s="45"/>
      <c r="J240" s="45"/>
    </row>
    <row r="241" spans="2:10" ht="0.75" customHeight="1">
      <c r="B241" s="47" t="s">
        <v>174</v>
      </c>
      <c r="C241" s="66" t="s">
        <v>83</v>
      </c>
      <c r="D241" s="66" t="s">
        <v>236</v>
      </c>
      <c r="E241" s="66" t="s">
        <v>212</v>
      </c>
      <c r="F241" s="66" t="s">
        <v>345</v>
      </c>
      <c r="G241" s="66" t="s">
        <v>175</v>
      </c>
      <c r="H241" s="45"/>
      <c r="I241" s="45"/>
      <c r="J241" s="45"/>
    </row>
    <row r="242" spans="2:10" ht="12.75">
      <c r="B242" s="68" t="s">
        <v>283</v>
      </c>
      <c r="C242" s="66" t="s">
        <v>83</v>
      </c>
      <c r="D242" s="66" t="s">
        <v>236</v>
      </c>
      <c r="E242" s="66" t="s">
        <v>212</v>
      </c>
      <c r="F242" s="66" t="s">
        <v>345</v>
      </c>
      <c r="G242" s="66" t="s">
        <v>277</v>
      </c>
      <c r="H242" s="45">
        <f>H243</f>
        <v>690492.94</v>
      </c>
      <c r="I242" s="45">
        <f>I243</f>
        <v>9933900</v>
      </c>
      <c r="J242" s="45">
        <f>J243</f>
        <v>10460300</v>
      </c>
    </row>
    <row r="243" spans="2:10" ht="12.75">
      <c r="B243" s="68" t="s">
        <v>304</v>
      </c>
      <c r="C243" s="66" t="s">
        <v>83</v>
      </c>
      <c r="D243" s="66" t="s">
        <v>236</v>
      </c>
      <c r="E243" s="66" t="s">
        <v>212</v>
      </c>
      <c r="F243" s="66" t="s">
        <v>345</v>
      </c>
      <c r="G243" s="66" t="s">
        <v>305</v>
      </c>
      <c r="H243" s="45">
        <v>690492.94</v>
      </c>
      <c r="I243" s="45">
        <v>9933900</v>
      </c>
      <c r="J243" s="45">
        <v>10460300</v>
      </c>
    </row>
    <row r="244" spans="2:10" ht="15" customHeight="1">
      <c r="B244" s="40" t="s">
        <v>255</v>
      </c>
      <c r="C244" s="41" t="s">
        <v>83</v>
      </c>
      <c r="D244" s="41" t="s">
        <v>236</v>
      </c>
      <c r="E244" s="41" t="s">
        <v>256</v>
      </c>
      <c r="F244" s="41"/>
      <c r="G244" s="41"/>
      <c r="H244" s="42">
        <f>H245+H254+H250</f>
        <v>0</v>
      </c>
      <c r="I244" s="42">
        <f>I245+I254+I250</f>
        <v>166308</v>
      </c>
      <c r="J244" s="42">
        <f>J245+J254+J250</f>
        <v>166308</v>
      </c>
    </row>
    <row r="245" spans="2:10" ht="55.5" customHeight="1">
      <c r="B245" s="40" t="s">
        <v>346</v>
      </c>
      <c r="C245" s="41" t="s">
        <v>83</v>
      </c>
      <c r="D245" s="41" t="s">
        <v>236</v>
      </c>
      <c r="E245" s="41" t="s">
        <v>256</v>
      </c>
      <c r="F245" s="41" t="s">
        <v>347</v>
      </c>
      <c r="G245" s="41"/>
      <c r="H245" s="42">
        <f>H246+H248</f>
        <v>0</v>
      </c>
      <c r="I245" s="42">
        <f>I246+I248</f>
        <v>156308</v>
      </c>
      <c r="J245" s="42">
        <f>J246+J248</f>
        <v>156308</v>
      </c>
    </row>
    <row r="246" spans="2:10" ht="63.75">
      <c r="B246" s="46" t="s">
        <v>168</v>
      </c>
      <c r="C246" s="44" t="s">
        <v>348</v>
      </c>
      <c r="D246" s="44" t="s">
        <v>236</v>
      </c>
      <c r="E246" s="44" t="s">
        <v>256</v>
      </c>
      <c r="F246" s="44" t="s">
        <v>347</v>
      </c>
      <c r="G246" s="44" t="s">
        <v>169</v>
      </c>
      <c r="H246" s="45">
        <f>H247</f>
        <v>0</v>
      </c>
      <c r="I246" s="45">
        <f>I247</f>
        <v>116210</v>
      </c>
      <c r="J246" s="45">
        <f>J247</f>
        <v>116210</v>
      </c>
    </row>
    <row r="247" spans="2:10" ht="25.5">
      <c r="B247" s="47" t="s">
        <v>170</v>
      </c>
      <c r="C247" s="44" t="s">
        <v>83</v>
      </c>
      <c r="D247" s="44" t="s">
        <v>236</v>
      </c>
      <c r="E247" s="44" t="s">
        <v>256</v>
      </c>
      <c r="F247" s="44" t="s">
        <v>347</v>
      </c>
      <c r="G247" s="44" t="s">
        <v>171</v>
      </c>
      <c r="H247" s="45"/>
      <c r="I247" s="45">
        <f>89255+26955</f>
        <v>116210</v>
      </c>
      <c r="J247" s="45">
        <f>89255+26955</f>
        <v>116210</v>
      </c>
    </row>
    <row r="248" spans="2:10" ht="25.5">
      <c r="B248" s="65" t="s">
        <v>172</v>
      </c>
      <c r="C248" s="44" t="s">
        <v>348</v>
      </c>
      <c r="D248" s="44" t="s">
        <v>236</v>
      </c>
      <c r="E248" s="44" t="s">
        <v>256</v>
      </c>
      <c r="F248" s="44" t="s">
        <v>347</v>
      </c>
      <c r="G248" s="44" t="s">
        <v>173</v>
      </c>
      <c r="H248" s="45">
        <f>H249</f>
        <v>0</v>
      </c>
      <c r="I248" s="45">
        <f>I249</f>
        <v>40098</v>
      </c>
      <c r="J248" s="45">
        <f>J249</f>
        <v>40098</v>
      </c>
    </row>
    <row r="249" spans="2:10" ht="25.5">
      <c r="B249" s="65" t="s">
        <v>174</v>
      </c>
      <c r="C249" s="44" t="s">
        <v>83</v>
      </c>
      <c r="D249" s="44" t="s">
        <v>236</v>
      </c>
      <c r="E249" s="44" t="s">
        <v>256</v>
      </c>
      <c r="F249" s="44" t="s">
        <v>347</v>
      </c>
      <c r="G249" s="44" t="s">
        <v>175</v>
      </c>
      <c r="H249" s="45"/>
      <c r="I249" s="45">
        <v>40098</v>
      </c>
      <c r="J249" s="45">
        <v>40098</v>
      </c>
    </row>
    <row r="250" spans="2:10" ht="25.5" hidden="1">
      <c r="B250" s="58" t="s">
        <v>257</v>
      </c>
      <c r="C250" s="41" t="s">
        <v>83</v>
      </c>
      <c r="D250" s="41" t="s">
        <v>236</v>
      </c>
      <c r="E250" s="41" t="s">
        <v>256</v>
      </c>
      <c r="F250" s="41" t="s">
        <v>349</v>
      </c>
      <c r="G250" s="41"/>
      <c r="H250" s="42"/>
      <c r="I250" s="42"/>
      <c r="J250" s="42"/>
    </row>
    <row r="251" spans="2:10" ht="25.5" hidden="1">
      <c r="B251" s="47" t="s">
        <v>172</v>
      </c>
      <c r="C251" s="44" t="s">
        <v>83</v>
      </c>
      <c r="D251" s="44" t="s">
        <v>236</v>
      </c>
      <c r="E251" s="44" t="s">
        <v>256</v>
      </c>
      <c r="F251" s="44" t="s">
        <v>349</v>
      </c>
      <c r="G251" s="44" t="s">
        <v>173</v>
      </c>
      <c r="H251" s="42"/>
      <c r="I251" s="42"/>
      <c r="J251" s="42"/>
    </row>
    <row r="252" spans="2:10" ht="25.5" hidden="1">
      <c r="B252" s="47" t="s">
        <v>174</v>
      </c>
      <c r="C252" s="44" t="s">
        <v>83</v>
      </c>
      <c r="D252" s="44" t="s">
        <v>236</v>
      </c>
      <c r="E252" s="44" t="s">
        <v>256</v>
      </c>
      <c r="F252" s="44" t="s">
        <v>349</v>
      </c>
      <c r="G252" s="44" t="s">
        <v>175</v>
      </c>
      <c r="H252" s="42"/>
      <c r="I252" s="42"/>
      <c r="J252" s="42"/>
    </row>
    <row r="253" spans="2:10" ht="12.75" hidden="1">
      <c r="B253" s="47"/>
      <c r="C253" s="44"/>
      <c r="D253" s="44"/>
      <c r="E253" s="44"/>
      <c r="F253" s="44"/>
      <c r="G253" s="44"/>
      <c r="H253" s="42"/>
      <c r="I253" s="42"/>
      <c r="J253" s="42"/>
    </row>
    <row r="254" spans="2:10" ht="33" customHeight="1">
      <c r="B254" s="58" t="s">
        <v>350</v>
      </c>
      <c r="C254" s="41" t="s">
        <v>83</v>
      </c>
      <c r="D254" s="41" t="s">
        <v>236</v>
      </c>
      <c r="E254" s="41" t="s">
        <v>256</v>
      </c>
      <c r="F254" s="41" t="s">
        <v>351</v>
      </c>
      <c r="G254" s="41"/>
      <c r="H254" s="42">
        <f aca="true" t="shared" si="114" ref="H254:H255">H255</f>
        <v>0</v>
      </c>
      <c r="I254" s="42">
        <f aca="true" t="shared" si="115" ref="I254:I255">I255</f>
        <v>10000</v>
      </c>
      <c r="J254" s="42">
        <f aca="true" t="shared" si="116" ref="J254:J255">J255</f>
        <v>10000</v>
      </c>
    </row>
    <row r="255" spans="2:10" ht="12.75">
      <c r="B255" s="51" t="s">
        <v>176</v>
      </c>
      <c r="C255" s="44" t="s">
        <v>83</v>
      </c>
      <c r="D255" s="44" t="s">
        <v>236</v>
      </c>
      <c r="E255" s="44" t="s">
        <v>256</v>
      </c>
      <c r="F255" s="44" t="s">
        <v>351</v>
      </c>
      <c r="G255" s="44" t="s">
        <v>177</v>
      </c>
      <c r="H255" s="45">
        <f t="shared" si="114"/>
        <v>0</v>
      </c>
      <c r="I255" s="45">
        <f t="shared" si="115"/>
        <v>10000</v>
      </c>
      <c r="J255" s="45">
        <f t="shared" si="116"/>
        <v>10000</v>
      </c>
    </row>
    <row r="256" spans="2:10" ht="51">
      <c r="B256" s="51" t="s">
        <v>333</v>
      </c>
      <c r="C256" s="44" t="s">
        <v>83</v>
      </c>
      <c r="D256" s="44" t="s">
        <v>236</v>
      </c>
      <c r="E256" s="44" t="s">
        <v>256</v>
      </c>
      <c r="F256" s="44" t="s">
        <v>351</v>
      </c>
      <c r="G256" s="44" t="s">
        <v>334</v>
      </c>
      <c r="H256" s="45"/>
      <c r="I256" s="45">
        <v>10000</v>
      </c>
      <c r="J256" s="45">
        <v>10000</v>
      </c>
    </row>
    <row r="257" spans="2:10" ht="12.75">
      <c r="B257" s="40" t="s">
        <v>352</v>
      </c>
      <c r="C257" s="41" t="s">
        <v>83</v>
      </c>
      <c r="D257" s="41" t="s">
        <v>292</v>
      </c>
      <c r="E257" s="41"/>
      <c r="F257" s="41"/>
      <c r="G257" s="41"/>
      <c r="H257" s="42">
        <f>H258+H270</f>
        <v>840000</v>
      </c>
      <c r="I257" s="42">
        <f>I258+I270</f>
        <v>439000</v>
      </c>
      <c r="J257" s="42">
        <f>J258+J270</f>
        <v>439000</v>
      </c>
    </row>
    <row r="258" spans="2:10" ht="12.75">
      <c r="B258" s="40" t="s">
        <v>353</v>
      </c>
      <c r="C258" s="41" t="s">
        <v>83</v>
      </c>
      <c r="D258" s="41" t="s">
        <v>292</v>
      </c>
      <c r="E258" s="41" t="s">
        <v>163</v>
      </c>
      <c r="F258" s="41"/>
      <c r="G258" s="41"/>
      <c r="H258" s="42">
        <f>H265+H259+H262</f>
        <v>0</v>
      </c>
      <c r="I258" s="42">
        <f>I265+I259+I262</f>
        <v>146000</v>
      </c>
      <c r="J258" s="42">
        <f>J265+J259+J262</f>
        <v>146000</v>
      </c>
    </row>
    <row r="259" spans="2:10" ht="51">
      <c r="B259" s="63" t="s">
        <v>354</v>
      </c>
      <c r="C259" s="64" t="s">
        <v>83</v>
      </c>
      <c r="D259" s="64" t="s">
        <v>292</v>
      </c>
      <c r="E259" s="64" t="s">
        <v>163</v>
      </c>
      <c r="F259" s="64" t="s">
        <v>355</v>
      </c>
      <c r="G259" s="64"/>
      <c r="H259" s="42">
        <f>H260+H268</f>
        <v>0</v>
      </c>
      <c r="I259" s="42">
        <f>I260+I268</f>
        <v>84000</v>
      </c>
      <c r="J259" s="42">
        <f>J260+J268</f>
        <v>84000</v>
      </c>
    </row>
    <row r="260" spans="2:10" ht="25.5">
      <c r="B260" s="65" t="s">
        <v>172</v>
      </c>
      <c r="C260" s="66" t="s">
        <v>83</v>
      </c>
      <c r="D260" s="66" t="s">
        <v>292</v>
      </c>
      <c r="E260" s="66" t="s">
        <v>163</v>
      </c>
      <c r="F260" s="66" t="s">
        <v>355</v>
      </c>
      <c r="G260" s="66" t="s">
        <v>173</v>
      </c>
      <c r="H260" s="45">
        <f>H261</f>
        <v>0</v>
      </c>
      <c r="I260" s="45">
        <f>I261</f>
        <v>84000</v>
      </c>
      <c r="J260" s="45">
        <f>J261</f>
        <v>84000</v>
      </c>
    </row>
    <row r="261" spans="2:10" ht="25.5">
      <c r="B261" s="65" t="s">
        <v>174</v>
      </c>
      <c r="C261" s="66" t="s">
        <v>83</v>
      </c>
      <c r="D261" s="66" t="s">
        <v>292</v>
      </c>
      <c r="E261" s="66" t="s">
        <v>163</v>
      </c>
      <c r="F261" s="66" t="s">
        <v>355</v>
      </c>
      <c r="G261" s="66" t="s">
        <v>175</v>
      </c>
      <c r="H261" s="45"/>
      <c r="I261" s="45">
        <v>84000</v>
      </c>
      <c r="J261" s="45">
        <v>84000</v>
      </c>
    </row>
    <row r="262" spans="2:10" ht="45" customHeight="1">
      <c r="B262" s="71" t="s">
        <v>356</v>
      </c>
      <c r="C262" s="64" t="s">
        <v>83</v>
      </c>
      <c r="D262" s="64" t="s">
        <v>292</v>
      </c>
      <c r="E262" s="64" t="s">
        <v>163</v>
      </c>
      <c r="F262" s="64" t="s">
        <v>357</v>
      </c>
      <c r="G262" s="64"/>
      <c r="H262" s="42">
        <f aca="true" t="shared" si="117" ref="H262:H263">H263</f>
        <v>0</v>
      </c>
      <c r="I262" s="42">
        <f aca="true" t="shared" si="118" ref="I262:I263">I263</f>
        <v>52000</v>
      </c>
      <c r="J262" s="42">
        <f aca="true" t="shared" si="119" ref="J262:J263">J263</f>
        <v>52000</v>
      </c>
    </row>
    <row r="263" spans="2:10" ht="25.5">
      <c r="B263" s="51" t="s">
        <v>186</v>
      </c>
      <c r="C263" s="66" t="s">
        <v>83</v>
      </c>
      <c r="D263" s="66" t="s">
        <v>292</v>
      </c>
      <c r="E263" s="66" t="s">
        <v>163</v>
      </c>
      <c r="F263" s="66" t="s">
        <v>357</v>
      </c>
      <c r="G263" s="66" t="s">
        <v>187</v>
      </c>
      <c r="H263" s="45">
        <f t="shared" si="117"/>
        <v>0</v>
      </c>
      <c r="I263" s="45">
        <f t="shared" si="118"/>
        <v>52000</v>
      </c>
      <c r="J263" s="45">
        <f t="shared" si="119"/>
        <v>52000</v>
      </c>
    </row>
    <row r="264" spans="2:10" ht="38.25">
      <c r="B264" s="51" t="s">
        <v>358</v>
      </c>
      <c r="C264" s="66" t="s">
        <v>83</v>
      </c>
      <c r="D264" s="66" t="s">
        <v>292</v>
      </c>
      <c r="E264" s="66" t="s">
        <v>163</v>
      </c>
      <c r="F264" s="66" t="s">
        <v>357</v>
      </c>
      <c r="G264" s="66" t="s">
        <v>359</v>
      </c>
      <c r="H264" s="45"/>
      <c r="I264" s="45">
        <v>52000</v>
      </c>
      <c r="J264" s="45">
        <v>52000</v>
      </c>
    </row>
    <row r="265" spans="2:10" ht="25.5">
      <c r="B265" s="40" t="s">
        <v>360</v>
      </c>
      <c r="C265" s="41" t="s">
        <v>83</v>
      </c>
      <c r="D265" s="41" t="s">
        <v>292</v>
      </c>
      <c r="E265" s="41" t="s">
        <v>163</v>
      </c>
      <c r="F265" s="41" t="s">
        <v>361</v>
      </c>
      <c r="G265" s="41"/>
      <c r="H265" s="42">
        <f aca="true" t="shared" si="120" ref="H265:H266">H266</f>
        <v>0</v>
      </c>
      <c r="I265" s="42">
        <f aca="true" t="shared" si="121" ref="I265:I266">I266</f>
        <v>10000</v>
      </c>
      <c r="J265" s="42">
        <f aca="true" t="shared" si="122" ref="J265:J266">J266</f>
        <v>10000</v>
      </c>
    </row>
    <row r="266" spans="2:10" ht="25.5">
      <c r="B266" s="47" t="s">
        <v>172</v>
      </c>
      <c r="C266" s="44" t="s">
        <v>83</v>
      </c>
      <c r="D266" s="44" t="s">
        <v>292</v>
      </c>
      <c r="E266" s="44" t="s">
        <v>163</v>
      </c>
      <c r="F266" s="44" t="s">
        <v>361</v>
      </c>
      <c r="G266" s="44" t="s">
        <v>173</v>
      </c>
      <c r="H266" s="45">
        <f t="shared" si="120"/>
        <v>0</v>
      </c>
      <c r="I266" s="45">
        <f t="shared" si="121"/>
        <v>10000</v>
      </c>
      <c r="J266" s="45">
        <f t="shared" si="122"/>
        <v>10000</v>
      </c>
    </row>
    <row r="267" spans="2:10" ht="25.5">
      <c r="B267" s="47" t="s">
        <v>174</v>
      </c>
      <c r="C267" s="44" t="s">
        <v>83</v>
      </c>
      <c r="D267" s="44" t="s">
        <v>292</v>
      </c>
      <c r="E267" s="44" t="s">
        <v>163</v>
      </c>
      <c r="F267" s="44" t="s">
        <v>361</v>
      </c>
      <c r="G267" s="44" t="s">
        <v>175</v>
      </c>
      <c r="H267" s="45"/>
      <c r="I267" s="45">
        <v>10000</v>
      </c>
      <c r="J267" s="45">
        <v>10000</v>
      </c>
    </row>
    <row r="268" spans="2:10" ht="25.5" hidden="1">
      <c r="B268" s="51" t="s">
        <v>186</v>
      </c>
      <c r="C268" s="66" t="s">
        <v>83</v>
      </c>
      <c r="D268" s="66" t="s">
        <v>292</v>
      </c>
      <c r="E268" s="66" t="s">
        <v>163</v>
      </c>
      <c r="F268" s="66" t="s">
        <v>355</v>
      </c>
      <c r="G268" s="66" t="s">
        <v>187</v>
      </c>
      <c r="H268" s="45"/>
      <c r="I268" s="45"/>
      <c r="J268" s="45"/>
    </row>
    <row r="269" spans="2:10" ht="25.5" hidden="1">
      <c r="B269" s="65" t="s">
        <v>362</v>
      </c>
      <c r="C269" s="66" t="s">
        <v>83</v>
      </c>
      <c r="D269" s="66" t="s">
        <v>292</v>
      </c>
      <c r="E269" s="66" t="s">
        <v>163</v>
      </c>
      <c r="F269" s="66" t="s">
        <v>355</v>
      </c>
      <c r="G269" s="66" t="s">
        <v>359</v>
      </c>
      <c r="H269" s="45"/>
      <c r="I269" s="45"/>
      <c r="J269" s="45"/>
    </row>
    <row r="270" spans="2:10" ht="12.75">
      <c r="B270" s="40" t="s">
        <v>363</v>
      </c>
      <c r="C270" s="41" t="s">
        <v>83</v>
      </c>
      <c r="D270" s="41" t="s">
        <v>292</v>
      </c>
      <c r="E270" s="41" t="s">
        <v>198</v>
      </c>
      <c r="F270" s="41"/>
      <c r="G270" s="41"/>
      <c r="H270" s="42">
        <f>H271+H285+H282+H276+H279</f>
        <v>840000</v>
      </c>
      <c r="I270" s="42">
        <f>I271+I285+I282+I276+I279</f>
        <v>293000</v>
      </c>
      <c r="J270" s="42">
        <f>J271+J285+J282+J276+J279</f>
        <v>293000</v>
      </c>
    </row>
    <row r="271" spans="2:10" ht="82.5" customHeight="1">
      <c r="B271" s="40" t="s">
        <v>364</v>
      </c>
      <c r="C271" s="41" t="s">
        <v>83</v>
      </c>
      <c r="D271" s="41" t="s">
        <v>292</v>
      </c>
      <c r="E271" s="41" t="s">
        <v>198</v>
      </c>
      <c r="F271" s="41" t="s">
        <v>365</v>
      </c>
      <c r="G271" s="41"/>
      <c r="H271" s="42">
        <f>H274+H272</f>
        <v>0</v>
      </c>
      <c r="I271" s="42">
        <f>I274+I272</f>
        <v>140000</v>
      </c>
      <c r="J271" s="42">
        <f>J274+J272</f>
        <v>140000</v>
      </c>
    </row>
    <row r="272" spans="2:10" ht="25.5">
      <c r="B272" s="65" t="s">
        <v>172</v>
      </c>
      <c r="C272" s="66" t="s">
        <v>83</v>
      </c>
      <c r="D272" s="66" t="s">
        <v>292</v>
      </c>
      <c r="E272" s="66" t="s">
        <v>198</v>
      </c>
      <c r="F272" s="44" t="s">
        <v>365</v>
      </c>
      <c r="G272" s="66" t="s">
        <v>173</v>
      </c>
      <c r="H272" s="45">
        <f>H273</f>
        <v>0</v>
      </c>
      <c r="I272" s="45">
        <f>I273</f>
        <v>20000</v>
      </c>
      <c r="J272" s="45">
        <f>J273</f>
        <v>20000</v>
      </c>
    </row>
    <row r="273" spans="2:10" ht="25.5">
      <c r="B273" s="65" t="s">
        <v>174</v>
      </c>
      <c r="C273" s="66" t="s">
        <v>83</v>
      </c>
      <c r="D273" s="66" t="s">
        <v>292</v>
      </c>
      <c r="E273" s="66" t="s">
        <v>198</v>
      </c>
      <c r="F273" s="44" t="s">
        <v>365</v>
      </c>
      <c r="G273" s="66" t="s">
        <v>175</v>
      </c>
      <c r="H273" s="45"/>
      <c r="I273" s="45">
        <v>20000</v>
      </c>
      <c r="J273" s="45">
        <v>20000</v>
      </c>
    </row>
    <row r="274" spans="2:10" ht="12.75">
      <c r="B274" s="68" t="s">
        <v>283</v>
      </c>
      <c r="C274" s="66" t="s">
        <v>83</v>
      </c>
      <c r="D274" s="66" t="s">
        <v>292</v>
      </c>
      <c r="E274" s="66" t="s">
        <v>198</v>
      </c>
      <c r="F274" s="44" t="s">
        <v>365</v>
      </c>
      <c r="G274" s="66" t="s">
        <v>277</v>
      </c>
      <c r="H274" s="45">
        <f>H275</f>
        <v>0</v>
      </c>
      <c r="I274" s="45">
        <f>I275</f>
        <v>120000</v>
      </c>
      <c r="J274" s="45">
        <f>J275</f>
        <v>120000</v>
      </c>
    </row>
    <row r="275" spans="2:10" ht="12.75">
      <c r="B275" s="68" t="s">
        <v>304</v>
      </c>
      <c r="C275" s="66" t="s">
        <v>83</v>
      </c>
      <c r="D275" s="66" t="s">
        <v>292</v>
      </c>
      <c r="E275" s="66" t="s">
        <v>198</v>
      </c>
      <c r="F275" s="44" t="s">
        <v>365</v>
      </c>
      <c r="G275" s="66" t="s">
        <v>305</v>
      </c>
      <c r="H275" s="45"/>
      <c r="I275" s="45">
        <v>120000</v>
      </c>
      <c r="J275" s="45">
        <v>120000</v>
      </c>
    </row>
    <row r="276" spans="2:10" ht="12.75" hidden="1">
      <c r="B276" s="63" t="s">
        <v>366</v>
      </c>
      <c r="C276" s="64" t="s">
        <v>83</v>
      </c>
      <c r="D276" s="64" t="s">
        <v>292</v>
      </c>
      <c r="E276" s="64" t="s">
        <v>198</v>
      </c>
      <c r="F276" s="64" t="s">
        <v>367</v>
      </c>
      <c r="G276" s="64"/>
      <c r="H276" s="42"/>
      <c r="I276" s="42"/>
      <c r="J276" s="42"/>
    </row>
    <row r="277" spans="2:10" ht="25.5" hidden="1">
      <c r="B277" s="65" t="s">
        <v>172</v>
      </c>
      <c r="C277" s="66" t="s">
        <v>83</v>
      </c>
      <c r="D277" s="66" t="s">
        <v>292</v>
      </c>
      <c r="E277" s="66" t="s">
        <v>198</v>
      </c>
      <c r="F277" s="44" t="s">
        <v>365</v>
      </c>
      <c r="G277" s="66" t="s">
        <v>173</v>
      </c>
      <c r="H277" s="42"/>
      <c r="I277" s="42"/>
      <c r="J277" s="42"/>
    </row>
    <row r="278" spans="2:10" ht="25.5" hidden="1">
      <c r="B278" s="65" t="s">
        <v>174</v>
      </c>
      <c r="C278" s="66" t="s">
        <v>83</v>
      </c>
      <c r="D278" s="66" t="s">
        <v>292</v>
      </c>
      <c r="E278" s="66" t="s">
        <v>198</v>
      </c>
      <c r="F278" s="44" t="s">
        <v>365</v>
      </c>
      <c r="G278" s="66" t="s">
        <v>175</v>
      </c>
      <c r="H278" s="42"/>
      <c r="I278" s="42"/>
      <c r="J278" s="42"/>
    </row>
    <row r="279" spans="2:10" ht="38.25" hidden="1">
      <c r="B279" s="72" t="s">
        <v>368</v>
      </c>
      <c r="C279" s="41" t="s">
        <v>83</v>
      </c>
      <c r="D279" s="41" t="s">
        <v>292</v>
      </c>
      <c r="E279" s="41" t="s">
        <v>198</v>
      </c>
      <c r="F279" s="41" t="s">
        <v>369</v>
      </c>
      <c r="G279" s="41"/>
      <c r="H279" s="42">
        <f aca="true" t="shared" si="123" ref="H279:H280">H280</f>
        <v>0</v>
      </c>
      <c r="I279" s="42">
        <f aca="true" t="shared" si="124" ref="I279:I280">I280</f>
        <v>0</v>
      </c>
      <c r="J279" s="42">
        <f aca="true" t="shared" si="125" ref="J279:J280">J280</f>
        <v>0</v>
      </c>
    </row>
    <row r="280" spans="2:10" ht="25.5" hidden="1">
      <c r="B280" s="73" t="s">
        <v>370</v>
      </c>
      <c r="C280" s="44" t="s">
        <v>83</v>
      </c>
      <c r="D280" s="44" t="s">
        <v>292</v>
      </c>
      <c r="E280" s="44" t="s">
        <v>198</v>
      </c>
      <c r="F280" s="44" t="s">
        <v>369</v>
      </c>
      <c r="G280" s="44" t="s">
        <v>371</v>
      </c>
      <c r="H280" s="45">
        <f t="shared" si="123"/>
        <v>0</v>
      </c>
      <c r="I280" s="45">
        <f t="shared" si="124"/>
        <v>0</v>
      </c>
      <c r="J280" s="45">
        <f t="shared" si="125"/>
        <v>0</v>
      </c>
    </row>
    <row r="281" spans="2:10" ht="12.75" hidden="1">
      <c r="B281" s="73" t="s">
        <v>372</v>
      </c>
      <c r="C281" s="44" t="s">
        <v>83</v>
      </c>
      <c r="D281" s="44" t="s">
        <v>292</v>
      </c>
      <c r="E281" s="44" t="s">
        <v>198</v>
      </c>
      <c r="F281" s="44" t="s">
        <v>369</v>
      </c>
      <c r="G281" s="44" t="s">
        <v>373</v>
      </c>
      <c r="H281" s="45"/>
      <c r="I281" s="45"/>
      <c r="J281" s="45"/>
    </row>
    <row r="282" spans="2:10" ht="12.75" hidden="1">
      <c r="B282" s="63" t="s">
        <v>366</v>
      </c>
      <c r="C282" s="64" t="s">
        <v>83</v>
      </c>
      <c r="D282" s="64" t="s">
        <v>292</v>
      </c>
      <c r="E282" s="64" t="s">
        <v>198</v>
      </c>
      <c r="F282" s="64" t="s">
        <v>374</v>
      </c>
      <c r="G282" s="64"/>
      <c r="H282" s="45"/>
      <c r="I282" s="45"/>
      <c r="J282" s="45"/>
    </row>
    <row r="283" spans="2:10" ht="25.5" hidden="1">
      <c r="B283" s="65" t="s">
        <v>172</v>
      </c>
      <c r="C283" s="66" t="s">
        <v>83</v>
      </c>
      <c r="D283" s="66" t="s">
        <v>292</v>
      </c>
      <c r="E283" s="66" t="s">
        <v>198</v>
      </c>
      <c r="F283" s="66" t="s">
        <v>374</v>
      </c>
      <c r="G283" s="66" t="s">
        <v>173</v>
      </c>
      <c r="H283" s="45"/>
      <c r="I283" s="45"/>
      <c r="J283" s="45"/>
    </row>
    <row r="284" spans="2:10" ht="25.5" hidden="1">
      <c r="B284" s="65" t="s">
        <v>174</v>
      </c>
      <c r="C284" s="66" t="s">
        <v>83</v>
      </c>
      <c r="D284" s="66" t="s">
        <v>292</v>
      </c>
      <c r="E284" s="66" t="s">
        <v>198</v>
      </c>
      <c r="F284" s="66" t="s">
        <v>374</v>
      </c>
      <c r="G284" s="66" t="s">
        <v>175</v>
      </c>
      <c r="H284" s="45"/>
      <c r="I284" s="45"/>
      <c r="J284" s="45"/>
    </row>
    <row r="285" spans="2:10" ht="42" customHeight="1">
      <c r="B285" s="40" t="s">
        <v>375</v>
      </c>
      <c r="C285" s="41" t="s">
        <v>83</v>
      </c>
      <c r="D285" s="41" t="s">
        <v>292</v>
      </c>
      <c r="E285" s="41" t="s">
        <v>198</v>
      </c>
      <c r="F285" s="41" t="s">
        <v>376</v>
      </c>
      <c r="G285" s="41"/>
      <c r="H285" s="42">
        <f>H288</f>
        <v>840000</v>
      </c>
      <c r="I285" s="42">
        <f>I288</f>
        <v>153000</v>
      </c>
      <c r="J285" s="42">
        <f>J288</f>
        <v>153000</v>
      </c>
    </row>
    <row r="286" spans="2:10" ht="25.5" hidden="1">
      <c r="B286" s="73" t="s">
        <v>172</v>
      </c>
      <c r="C286" s="44" t="s">
        <v>83</v>
      </c>
      <c r="D286" s="44" t="s">
        <v>292</v>
      </c>
      <c r="E286" s="44" t="s">
        <v>198</v>
      </c>
      <c r="F286" s="44" t="s">
        <v>376</v>
      </c>
      <c r="G286" s="44" t="s">
        <v>173</v>
      </c>
      <c r="H286" s="42"/>
      <c r="I286" s="42"/>
      <c r="J286" s="42"/>
    </row>
    <row r="287" spans="2:10" ht="25.5" hidden="1">
      <c r="B287" s="73" t="s">
        <v>174</v>
      </c>
      <c r="C287" s="44" t="s">
        <v>83</v>
      </c>
      <c r="D287" s="44" t="s">
        <v>292</v>
      </c>
      <c r="E287" s="44" t="s">
        <v>198</v>
      </c>
      <c r="F287" s="44" t="s">
        <v>376</v>
      </c>
      <c r="G287" s="44" t="s">
        <v>175</v>
      </c>
      <c r="H287" s="42"/>
      <c r="I287" s="42"/>
      <c r="J287" s="42"/>
    </row>
    <row r="288" spans="2:10" ht="12.75">
      <c r="B288" s="51" t="s">
        <v>176</v>
      </c>
      <c r="C288" s="44" t="s">
        <v>83</v>
      </c>
      <c r="D288" s="44" t="s">
        <v>292</v>
      </c>
      <c r="E288" s="44" t="s">
        <v>198</v>
      </c>
      <c r="F288" s="44" t="s">
        <v>376</v>
      </c>
      <c r="G288" s="44" t="s">
        <v>177</v>
      </c>
      <c r="H288" s="45">
        <f>H289</f>
        <v>840000</v>
      </c>
      <c r="I288" s="45">
        <f>I289</f>
        <v>153000</v>
      </c>
      <c r="J288" s="45">
        <f>J289</f>
        <v>153000</v>
      </c>
    </row>
    <row r="289" spans="2:10" ht="51">
      <c r="B289" s="51" t="s">
        <v>333</v>
      </c>
      <c r="C289" s="44" t="s">
        <v>83</v>
      </c>
      <c r="D289" s="44" t="s">
        <v>292</v>
      </c>
      <c r="E289" s="44" t="s">
        <v>198</v>
      </c>
      <c r="F289" s="44" t="s">
        <v>376</v>
      </c>
      <c r="G289" s="44" t="s">
        <v>334</v>
      </c>
      <c r="H289" s="45">
        <v>840000</v>
      </c>
      <c r="I289" s="45">
        <v>153000</v>
      </c>
      <c r="J289" s="45">
        <v>153000</v>
      </c>
    </row>
    <row r="290" spans="2:10" ht="12.75">
      <c r="B290" s="58" t="s">
        <v>377</v>
      </c>
      <c r="C290" s="41" t="s">
        <v>83</v>
      </c>
      <c r="D290" s="41" t="s">
        <v>261</v>
      </c>
      <c r="E290" s="41"/>
      <c r="F290" s="41"/>
      <c r="G290" s="41"/>
      <c r="H290" s="42">
        <f>H291</f>
        <v>11000</v>
      </c>
      <c r="I290" s="42">
        <f>I291</f>
        <v>0</v>
      </c>
      <c r="J290" s="42">
        <f>J291</f>
        <v>130300</v>
      </c>
    </row>
    <row r="291" spans="2:10" ht="25.5">
      <c r="B291" s="58" t="s">
        <v>378</v>
      </c>
      <c r="C291" s="41" t="s">
        <v>83</v>
      </c>
      <c r="D291" s="41" t="s">
        <v>261</v>
      </c>
      <c r="E291" s="41" t="s">
        <v>292</v>
      </c>
      <c r="F291" s="41"/>
      <c r="G291" s="41"/>
      <c r="H291" s="42">
        <f>H300+H297</f>
        <v>11000</v>
      </c>
      <c r="I291" s="42">
        <f>I300+I297</f>
        <v>0</v>
      </c>
      <c r="J291" s="42">
        <f>J300+J297</f>
        <v>130300</v>
      </c>
    </row>
    <row r="292" spans="2:10" ht="12.75" hidden="1">
      <c r="B292" s="71" t="s">
        <v>377</v>
      </c>
      <c r="C292" s="64" t="s">
        <v>83</v>
      </c>
      <c r="D292" s="64" t="s">
        <v>261</v>
      </c>
      <c r="E292" s="64" t="s">
        <v>292</v>
      </c>
      <c r="F292" s="64" t="s">
        <v>379</v>
      </c>
      <c r="G292" s="64"/>
      <c r="H292" s="45"/>
      <c r="I292" s="45"/>
      <c r="J292" s="45"/>
    </row>
    <row r="293" spans="2:10" ht="25.5" hidden="1">
      <c r="B293" s="65" t="s">
        <v>172</v>
      </c>
      <c r="C293" s="66" t="s">
        <v>83</v>
      </c>
      <c r="D293" s="66" t="s">
        <v>261</v>
      </c>
      <c r="E293" s="66" t="s">
        <v>292</v>
      </c>
      <c r="F293" s="66" t="s">
        <v>379</v>
      </c>
      <c r="G293" s="66" t="s">
        <v>173</v>
      </c>
      <c r="H293" s="45"/>
      <c r="I293" s="45"/>
      <c r="J293" s="45"/>
    </row>
    <row r="294" spans="2:10" ht="25.5" hidden="1">
      <c r="B294" s="65" t="s">
        <v>174</v>
      </c>
      <c r="C294" s="66" t="s">
        <v>83</v>
      </c>
      <c r="D294" s="66" t="s">
        <v>261</v>
      </c>
      <c r="E294" s="66" t="s">
        <v>292</v>
      </c>
      <c r="F294" s="66" t="s">
        <v>379</v>
      </c>
      <c r="G294" s="66" t="s">
        <v>175</v>
      </c>
      <c r="H294" s="45"/>
      <c r="I294" s="45"/>
      <c r="J294" s="45"/>
    </row>
    <row r="295" spans="2:10" ht="25.5" hidden="1">
      <c r="B295" s="65" t="s">
        <v>370</v>
      </c>
      <c r="C295" s="66" t="s">
        <v>83</v>
      </c>
      <c r="D295" s="66" t="s">
        <v>261</v>
      </c>
      <c r="E295" s="66" t="s">
        <v>292</v>
      </c>
      <c r="F295" s="66" t="s">
        <v>379</v>
      </c>
      <c r="G295" s="66" t="s">
        <v>371</v>
      </c>
      <c r="H295" s="45"/>
      <c r="I295" s="45"/>
      <c r="J295" s="45"/>
    </row>
    <row r="296" spans="2:10" ht="12.75" hidden="1">
      <c r="B296" s="65" t="s">
        <v>372</v>
      </c>
      <c r="C296" s="66" t="s">
        <v>83</v>
      </c>
      <c r="D296" s="66" t="s">
        <v>261</v>
      </c>
      <c r="E296" s="66" t="s">
        <v>292</v>
      </c>
      <c r="F296" s="66" t="s">
        <v>379</v>
      </c>
      <c r="G296" s="66" t="s">
        <v>373</v>
      </c>
      <c r="H296" s="45"/>
      <c r="I296" s="45"/>
      <c r="J296" s="45"/>
    </row>
    <row r="297" spans="2:10" ht="25.5">
      <c r="B297" s="71" t="s">
        <v>380</v>
      </c>
      <c r="C297" s="64" t="s">
        <v>83</v>
      </c>
      <c r="D297" s="64" t="s">
        <v>261</v>
      </c>
      <c r="E297" s="64" t="s">
        <v>292</v>
      </c>
      <c r="F297" s="64" t="s">
        <v>381</v>
      </c>
      <c r="G297" s="64"/>
      <c r="H297" s="42">
        <f aca="true" t="shared" si="126" ref="H297:H298">H298</f>
        <v>11000</v>
      </c>
      <c r="I297" s="42"/>
      <c r="J297" s="42"/>
    </row>
    <row r="298" spans="2:10" ht="25.5">
      <c r="B298" s="65" t="s">
        <v>172</v>
      </c>
      <c r="C298" s="66" t="s">
        <v>83</v>
      </c>
      <c r="D298" s="66" t="s">
        <v>261</v>
      </c>
      <c r="E298" s="66" t="s">
        <v>292</v>
      </c>
      <c r="F298" s="66" t="s">
        <v>381</v>
      </c>
      <c r="G298" s="66" t="s">
        <v>173</v>
      </c>
      <c r="H298" s="45">
        <f t="shared" si="126"/>
        <v>11000</v>
      </c>
      <c r="I298" s="45"/>
      <c r="J298" s="45"/>
    </row>
    <row r="299" spans="2:10" ht="25.5">
      <c r="B299" s="65" t="s">
        <v>174</v>
      </c>
      <c r="C299" s="66" t="s">
        <v>83</v>
      </c>
      <c r="D299" s="66" t="s">
        <v>261</v>
      </c>
      <c r="E299" s="66" t="s">
        <v>292</v>
      </c>
      <c r="F299" s="66" t="s">
        <v>381</v>
      </c>
      <c r="G299" s="66" t="s">
        <v>175</v>
      </c>
      <c r="H299" s="45">
        <v>11000</v>
      </c>
      <c r="I299" s="45"/>
      <c r="J299" s="45"/>
    </row>
    <row r="300" spans="2:10" ht="25.5">
      <c r="B300" s="71" t="s">
        <v>382</v>
      </c>
      <c r="C300" s="64" t="s">
        <v>83</v>
      </c>
      <c r="D300" s="64" t="s">
        <v>261</v>
      </c>
      <c r="E300" s="64" t="s">
        <v>292</v>
      </c>
      <c r="F300" s="64" t="s">
        <v>383</v>
      </c>
      <c r="G300" s="64"/>
      <c r="H300" s="42">
        <f>H301+H303</f>
        <v>0</v>
      </c>
      <c r="I300" s="42">
        <f>I303</f>
        <v>0</v>
      </c>
      <c r="J300" s="42">
        <f>J303</f>
        <v>130300</v>
      </c>
    </row>
    <row r="301" spans="2:10" ht="25.5" hidden="1">
      <c r="B301" s="65" t="s">
        <v>172</v>
      </c>
      <c r="C301" s="66" t="s">
        <v>83</v>
      </c>
      <c r="D301" s="66" t="s">
        <v>261</v>
      </c>
      <c r="E301" s="66" t="s">
        <v>292</v>
      </c>
      <c r="F301" s="66" t="s">
        <v>383</v>
      </c>
      <c r="G301" s="66" t="s">
        <v>173</v>
      </c>
      <c r="H301" s="45"/>
      <c r="I301" s="45"/>
      <c r="J301" s="45"/>
    </row>
    <row r="302" spans="2:10" ht="25.5" hidden="1">
      <c r="B302" s="65" t="s">
        <v>174</v>
      </c>
      <c r="C302" s="66" t="s">
        <v>83</v>
      </c>
      <c r="D302" s="66" t="s">
        <v>261</v>
      </c>
      <c r="E302" s="66" t="s">
        <v>292</v>
      </c>
      <c r="F302" s="66" t="s">
        <v>383</v>
      </c>
      <c r="G302" s="66" t="s">
        <v>175</v>
      </c>
      <c r="H302" s="45"/>
      <c r="I302" s="45"/>
      <c r="J302" s="45"/>
    </row>
    <row r="303" spans="2:10" ht="25.5">
      <c r="B303" s="65" t="s">
        <v>370</v>
      </c>
      <c r="C303" s="66" t="s">
        <v>83</v>
      </c>
      <c r="D303" s="66" t="s">
        <v>261</v>
      </c>
      <c r="E303" s="66" t="s">
        <v>292</v>
      </c>
      <c r="F303" s="66" t="s">
        <v>383</v>
      </c>
      <c r="G303" s="66" t="s">
        <v>371</v>
      </c>
      <c r="H303" s="45">
        <f>H304</f>
        <v>0</v>
      </c>
      <c r="I303" s="45">
        <f>I304</f>
        <v>0</v>
      </c>
      <c r="J303" s="45">
        <f>J304</f>
        <v>130300</v>
      </c>
    </row>
    <row r="304" spans="2:10" ht="12.75">
      <c r="B304" s="65" t="s">
        <v>372</v>
      </c>
      <c r="C304" s="66" t="s">
        <v>83</v>
      </c>
      <c r="D304" s="66" t="s">
        <v>261</v>
      </c>
      <c r="E304" s="66" t="s">
        <v>292</v>
      </c>
      <c r="F304" s="66" t="s">
        <v>383</v>
      </c>
      <c r="G304" s="66" t="s">
        <v>373</v>
      </c>
      <c r="H304" s="45"/>
      <c r="I304" s="45">
        <v>0</v>
      </c>
      <c r="J304" s="45">
        <v>130300</v>
      </c>
    </row>
    <row r="305" spans="2:10" ht="12.75" hidden="1">
      <c r="B305" s="74" t="s">
        <v>384</v>
      </c>
      <c r="C305" s="64" t="s">
        <v>83</v>
      </c>
      <c r="D305" s="64" t="s">
        <v>261</v>
      </c>
      <c r="E305" s="64" t="s">
        <v>292</v>
      </c>
      <c r="F305" s="64" t="s">
        <v>385</v>
      </c>
      <c r="G305" s="64"/>
      <c r="H305" s="45"/>
      <c r="I305" s="45"/>
      <c r="J305" s="45"/>
    </row>
    <row r="306" spans="2:10" ht="25.5" hidden="1">
      <c r="B306" s="65" t="s">
        <v>172</v>
      </c>
      <c r="C306" s="66" t="s">
        <v>83</v>
      </c>
      <c r="D306" s="66" t="s">
        <v>261</v>
      </c>
      <c r="E306" s="66" t="s">
        <v>292</v>
      </c>
      <c r="F306" s="66" t="s">
        <v>385</v>
      </c>
      <c r="G306" s="66" t="s">
        <v>173</v>
      </c>
      <c r="H306" s="45"/>
      <c r="I306" s="45"/>
      <c r="J306" s="45"/>
    </row>
    <row r="307" spans="2:10" ht="25.5" hidden="1">
      <c r="B307" s="65" t="s">
        <v>174</v>
      </c>
      <c r="C307" s="66" t="s">
        <v>83</v>
      </c>
      <c r="D307" s="66" t="s">
        <v>261</v>
      </c>
      <c r="E307" s="66" t="s">
        <v>292</v>
      </c>
      <c r="F307" s="66" t="s">
        <v>385</v>
      </c>
      <c r="G307" s="66" t="s">
        <v>175</v>
      </c>
      <c r="H307" s="45"/>
      <c r="I307" s="45"/>
      <c r="J307" s="45"/>
    </row>
    <row r="308" spans="2:10" ht="12.75">
      <c r="B308" s="40" t="s">
        <v>386</v>
      </c>
      <c r="C308" s="41" t="s">
        <v>83</v>
      </c>
      <c r="D308" s="41" t="s">
        <v>338</v>
      </c>
      <c r="E308" s="41"/>
      <c r="F308" s="41"/>
      <c r="G308" s="41"/>
      <c r="H308" s="42">
        <f>H309</f>
        <v>130000</v>
      </c>
      <c r="I308" s="42">
        <f>I309</f>
        <v>29881940</v>
      </c>
      <c r="J308" s="42">
        <f>J309</f>
        <v>29881940</v>
      </c>
    </row>
    <row r="309" spans="2:10" ht="12.75">
      <c r="B309" s="40" t="s">
        <v>387</v>
      </c>
      <c r="C309" s="41" t="s">
        <v>83</v>
      </c>
      <c r="D309" s="41" t="s">
        <v>338</v>
      </c>
      <c r="E309" s="41" t="s">
        <v>163</v>
      </c>
      <c r="F309" s="41"/>
      <c r="G309" s="41"/>
      <c r="H309" s="42">
        <f>H313+H316+H328+H322+H319+H325+H331+H310</f>
        <v>130000</v>
      </c>
      <c r="I309" s="42">
        <f>I313+I316+I328+I322+I319+I325+I331+I310</f>
        <v>29881940</v>
      </c>
      <c r="J309" s="42">
        <f>J313+J316+J328+J322+J319+J325+J331+J310</f>
        <v>29881940</v>
      </c>
    </row>
    <row r="310" spans="2:10" ht="90" customHeight="1">
      <c r="B310" s="40" t="s">
        <v>388</v>
      </c>
      <c r="C310" s="41" t="s">
        <v>83</v>
      </c>
      <c r="D310" s="41" t="s">
        <v>338</v>
      </c>
      <c r="E310" s="41" t="s">
        <v>163</v>
      </c>
      <c r="F310" s="41" t="s">
        <v>389</v>
      </c>
      <c r="G310" s="41"/>
      <c r="H310" s="42">
        <f aca="true" t="shared" si="127" ref="H310:H311">H311</f>
        <v>0</v>
      </c>
      <c r="I310" s="42">
        <f aca="true" t="shared" si="128" ref="I310:I311">I311</f>
        <v>168540</v>
      </c>
      <c r="J310" s="42">
        <f aca="true" t="shared" si="129" ref="J310:J311">J311</f>
        <v>168540</v>
      </c>
    </row>
    <row r="311" spans="2:10" ht="25.5">
      <c r="B311" s="51" t="s">
        <v>186</v>
      </c>
      <c r="C311" s="44" t="s">
        <v>83</v>
      </c>
      <c r="D311" s="44" t="s">
        <v>338</v>
      </c>
      <c r="E311" s="44" t="s">
        <v>163</v>
      </c>
      <c r="F311" s="44" t="s">
        <v>389</v>
      </c>
      <c r="G311" s="44" t="s">
        <v>187</v>
      </c>
      <c r="H311" s="45">
        <f t="shared" si="127"/>
        <v>0</v>
      </c>
      <c r="I311" s="45">
        <f t="shared" si="128"/>
        <v>168540</v>
      </c>
      <c r="J311" s="45">
        <f t="shared" si="129"/>
        <v>168540</v>
      </c>
    </row>
    <row r="312" spans="2:10" ht="12.75">
      <c r="B312" s="56" t="s">
        <v>188</v>
      </c>
      <c r="C312" s="44" t="s">
        <v>83</v>
      </c>
      <c r="D312" s="44" t="s">
        <v>338</v>
      </c>
      <c r="E312" s="44" t="s">
        <v>163</v>
      </c>
      <c r="F312" s="44" t="s">
        <v>389</v>
      </c>
      <c r="G312" s="44" t="s">
        <v>189</v>
      </c>
      <c r="H312" s="45"/>
      <c r="I312" s="45">
        <v>168540</v>
      </c>
      <c r="J312" s="45">
        <v>168540</v>
      </c>
    </row>
    <row r="313" spans="2:10" ht="12.75">
      <c r="B313" s="40" t="s">
        <v>390</v>
      </c>
      <c r="C313" s="41" t="s">
        <v>83</v>
      </c>
      <c r="D313" s="41" t="s">
        <v>338</v>
      </c>
      <c r="E313" s="41" t="s">
        <v>163</v>
      </c>
      <c r="F313" s="41" t="s">
        <v>391</v>
      </c>
      <c r="G313" s="41"/>
      <c r="H313" s="42">
        <f aca="true" t="shared" si="130" ref="H313:H314">H314</f>
        <v>0</v>
      </c>
      <c r="I313" s="42">
        <f aca="true" t="shared" si="131" ref="I313:I314">I314</f>
        <v>4990900</v>
      </c>
      <c r="J313" s="42">
        <f aca="true" t="shared" si="132" ref="J313:J314">J314</f>
        <v>4990900</v>
      </c>
    </row>
    <row r="314" spans="2:10" ht="25.5">
      <c r="B314" s="51" t="s">
        <v>186</v>
      </c>
      <c r="C314" s="44" t="s">
        <v>83</v>
      </c>
      <c r="D314" s="44" t="s">
        <v>338</v>
      </c>
      <c r="E314" s="44" t="s">
        <v>163</v>
      </c>
      <c r="F314" s="44" t="s">
        <v>391</v>
      </c>
      <c r="G314" s="44" t="s">
        <v>187</v>
      </c>
      <c r="H314" s="45">
        <f t="shared" si="130"/>
        <v>0</v>
      </c>
      <c r="I314" s="45">
        <f t="shared" si="131"/>
        <v>4990900</v>
      </c>
      <c r="J314" s="45">
        <f t="shared" si="132"/>
        <v>4990900</v>
      </c>
    </row>
    <row r="315" spans="2:10" ht="12.75">
      <c r="B315" s="56" t="s">
        <v>188</v>
      </c>
      <c r="C315" s="44" t="s">
        <v>83</v>
      </c>
      <c r="D315" s="44" t="s">
        <v>338</v>
      </c>
      <c r="E315" s="44" t="s">
        <v>163</v>
      </c>
      <c r="F315" s="44" t="s">
        <v>391</v>
      </c>
      <c r="G315" s="44" t="s">
        <v>189</v>
      </c>
      <c r="H315" s="45"/>
      <c r="I315" s="45">
        <v>4990900</v>
      </c>
      <c r="J315" s="45">
        <v>4990900</v>
      </c>
    </row>
    <row r="316" spans="2:10" ht="12.75">
      <c r="B316" s="40" t="s">
        <v>392</v>
      </c>
      <c r="C316" s="41" t="s">
        <v>83</v>
      </c>
      <c r="D316" s="41" t="s">
        <v>338</v>
      </c>
      <c r="E316" s="41" t="s">
        <v>163</v>
      </c>
      <c r="F316" s="41" t="s">
        <v>393</v>
      </c>
      <c r="G316" s="41"/>
      <c r="H316" s="42">
        <f aca="true" t="shared" si="133" ref="H316:H317">H317</f>
        <v>130000</v>
      </c>
      <c r="I316" s="42">
        <f aca="true" t="shared" si="134" ref="I316:I317">I317</f>
        <v>1701900</v>
      </c>
      <c r="J316" s="42">
        <f aca="true" t="shared" si="135" ref="J316:J317">J317</f>
        <v>1701900</v>
      </c>
    </row>
    <row r="317" spans="2:10" ht="25.5">
      <c r="B317" s="51" t="s">
        <v>186</v>
      </c>
      <c r="C317" s="44" t="s">
        <v>83</v>
      </c>
      <c r="D317" s="44" t="s">
        <v>338</v>
      </c>
      <c r="E317" s="44" t="s">
        <v>163</v>
      </c>
      <c r="F317" s="44" t="s">
        <v>393</v>
      </c>
      <c r="G317" s="44" t="s">
        <v>187</v>
      </c>
      <c r="H317" s="45">
        <f t="shared" si="133"/>
        <v>130000</v>
      </c>
      <c r="I317" s="45">
        <f t="shared" si="134"/>
        <v>1701900</v>
      </c>
      <c r="J317" s="45">
        <f t="shared" si="135"/>
        <v>1701900</v>
      </c>
    </row>
    <row r="318" spans="2:10" ht="12.75">
      <c r="B318" s="56" t="s">
        <v>188</v>
      </c>
      <c r="C318" s="44" t="s">
        <v>83</v>
      </c>
      <c r="D318" s="44" t="s">
        <v>338</v>
      </c>
      <c r="E318" s="44" t="s">
        <v>163</v>
      </c>
      <c r="F318" s="44" t="s">
        <v>393</v>
      </c>
      <c r="G318" s="44" t="s">
        <v>189</v>
      </c>
      <c r="H318" s="45">
        <v>130000</v>
      </c>
      <c r="I318" s="45">
        <v>1701900</v>
      </c>
      <c r="J318" s="45">
        <v>1701900</v>
      </c>
    </row>
    <row r="319" spans="2:10" ht="32.25" customHeight="1">
      <c r="B319" s="40" t="s">
        <v>394</v>
      </c>
      <c r="C319" s="41" t="s">
        <v>83</v>
      </c>
      <c r="D319" s="41" t="s">
        <v>338</v>
      </c>
      <c r="E319" s="41" t="s">
        <v>163</v>
      </c>
      <c r="F319" s="41" t="s">
        <v>395</v>
      </c>
      <c r="G319" s="41"/>
      <c r="H319" s="42">
        <f aca="true" t="shared" si="136" ref="H319:H320">H320</f>
        <v>0</v>
      </c>
      <c r="I319" s="42">
        <f aca="true" t="shared" si="137" ref="I319:I320">I320</f>
        <v>7988600</v>
      </c>
      <c r="J319" s="42">
        <f aca="true" t="shared" si="138" ref="J319:J320">J320</f>
        <v>7988600</v>
      </c>
    </row>
    <row r="320" spans="2:10" ht="25.5">
      <c r="B320" s="51" t="s">
        <v>186</v>
      </c>
      <c r="C320" s="44" t="s">
        <v>83</v>
      </c>
      <c r="D320" s="44" t="s">
        <v>338</v>
      </c>
      <c r="E320" s="44" t="s">
        <v>163</v>
      </c>
      <c r="F320" s="44" t="s">
        <v>395</v>
      </c>
      <c r="G320" s="44" t="s">
        <v>187</v>
      </c>
      <c r="H320" s="45">
        <f t="shared" si="136"/>
        <v>0</v>
      </c>
      <c r="I320" s="45">
        <f t="shared" si="137"/>
        <v>7988600</v>
      </c>
      <c r="J320" s="45">
        <f t="shared" si="138"/>
        <v>7988600</v>
      </c>
    </row>
    <row r="321" spans="2:10" ht="12.75">
      <c r="B321" s="56" t="s">
        <v>188</v>
      </c>
      <c r="C321" s="44" t="s">
        <v>83</v>
      </c>
      <c r="D321" s="44" t="s">
        <v>338</v>
      </c>
      <c r="E321" s="44" t="s">
        <v>163</v>
      </c>
      <c r="F321" s="44" t="s">
        <v>395</v>
      </c>
      <c r="G321" s="44" t="s">
        <v>189</v>
      </c>
      <c r="H321" s="45"/>
      <c r="I321" s="45">
        <v>7988600</v>
      </c>
      <c r="J321" s="45">
        <v>7988600</v>
      </c>
    </row>
    <row r="322" spans="2:10" ht="76.5">
      <c r="B322" s="62" t="s">
        <v>396</v>
      </c>
      <c r="C322" s="41" t="s">
        <v>83</v>
      </c>
      <c r="D322" s="41" t="s">
        <v>338</v>
      </c>
      <c r="E322" s="41" t="s">
        <v>163</v>
      </c>
      <c r="F322" s="41" t="s">
        <v>397</v>
      </c>
      <c r="G322" s="41"/>
      <c r="H322" s="42">
        <f aca="true" t="shared" si="139" ref="H322:H323">H323</f>
        <v>0</v>
      </c>
      <c r="I322" s="42">
        <f aca="true" t="shared" si="140" ref="I322:I323">I323</f>
        <v>8000000</v>
      </c>
      <c r="J322" s="42">
        <f aca="true" t="shared" si="141" ref="J322:J323">J323</f>
        <v>8000000</v>
      </c>
    </row>
    <row r="323" spans="2:10" ht="25.5">
      <c r="B323" s="51" t="s">
        <v>186</v>
      </c>
      <c r="C323" s="44" t="s">
        <v>83</v>
      </c>
      <c r="D323" s="44" t="s">
        <v>338</v>
      </c>
      <c r="E323" s="44" t="s">
        <v>163</v>
      </c>
      <c r="F323" s="44" t="s">
        <v>397</v>
      </c>
      <c r="G323" s="44" t="s">
        <v>187</v>
      </c>
      <c r="H323" s="45">
        <f t="shared" si="139"/>
        <v>0</v>
      </c>
      <c r="I323" s="45">
        <f t="shared" si="140"/>
        <v>8000000</v>
      </c>
      <c r="J323" s="45">
        <f t="shared" si="141"/>
        <v>8000000</v>
      </c>
    </row>
    <row r="324" spans="2:10" ht="12.75">
      <c r="B324" s="56" t="s">
        <v>188</v>
      </c>
      <c r="C324" s="44" t="s">
        <v>83</v>
      </c>
      <c r="D324" s="44" t="s">
        <v>338</v>
      </c>
      <c r="E324" s="44" t="s">
        <v>163</v>
      </c>
      <c r="F324" s="44" t="s">
        <v>397</v>
      </c>
      <c r="G324" s="44" t="s">
        <v>189</v>
      </c>
      <c r="H324" s="45"/>
      <c r="I324" s="45">
        <v>8000000</v>
      </c>
      <c r="J324" s="45">
        <v>8000000</v>
      </c>
    </row>
    <row r="325" spans="2:10" ht="89.25">
      <c r="B325" s="62" t="s">
        <v>398</v>
      </c>
      <c r="C325" s="41" t="s">
        <v>83</v>
      </c>
      <c r="D325" s="41" t="s">
        <v>338</v>
      </c>
      <c r="E325" s="41" t="s">
        <v>163</v>
      </c>
      <c r="F325" s="41" t="s">
        <v>399</v>
      </c>
      <c r="G325" s="41"/>
      <c r="H325" s="42">
        <f aca="true" t="shared" si="142" ref="H325:H326">H326</f>
        <v>0</v>
      </c>
      <c r="I325" s="42">
        <f aca="true" t="shared" si="143" ref="I325:I326">I326</f>
        <v>6500000</v>
      </c>
      <c r="J325" s="42">
        <f aca="true" t="shared" si="144" ref="J325:J326">J326</f>
        <v>6500000</v>
      </c>
    </row>
    <row r="326" spans="2:10" ht="25.5">
      <c r="B326" s="51" t="s">
        <v>186</v>
      </c>
      <c r="C326" s="44" t="s">
        <v>83</v>
      </c>
      <c r="D326" s="44" t="s">
        <v>338</v>
      </c>
      <c r="E326" s="44" t="s">
        <v>163</v>
      </c>
      <c r="F326" s="44" t="s">
        <v>399</v>
      </c>
      <c r="G326" s="44" t="s">
        <v>187</v>
      </c>
      <c r="H326" s="45">
        <f t="shared" si="142"/>
        <v>0</v>
      </c>
      <c r="I326" s="45">
        <f t="shared" si="143"/>
        <v>6500000</v>
      </c>
      <c r="J326" s="45">
        <f t="shared" si="144"/>
        <v>6500000</v>
      </c>
    </row>
    <row r="327" spans="2:10" ht="12.75">
      <c r="B327" s="56" t="s">
        <v>188</v>
      </c>
      <c r="C327" s="44" t="s">
        <v>83</v>
      </c>
      <c r="D327" s="44" t="s">
        <v>338</v>
      </c>
      <c r="E327" s="44" t="s">
        <v>163</v>
      </c>
      <c r="F327" s="44" t="s">
        <v>399</v>
      </c>
      <c r="G327" s="44" t="s">
        <v>189</v>
      </c>
      <c r="H327" s="45"/>
      <c r="I327" s="45">
        <v>6500000</v>
      </c>
      <c r="J327" s="45">
        <v>6500000</v>
      </c>
    </row>
    <row r="328" spans="2:10" ht="25.5">
      <c r="B328" s="62" t="s">
        <v>400</v>
      </c>
      <c r="C328" s="41" t="s">
        <v>83</v>
      </c>
      <c r="D328" s="41" t="s">
        <v>338</v>
      </c>
      <c r="E328" s="41" t="s">
        <v>163</v>
      </c>
      <c r="F328" s="41" t="s">
        <v>401</v>
      </c>
      <c r="G328" s="41"/>
      <c r="H328" s="42">
        <f aca="true" t="shared" si="145" ref="H328:H329">H329</f>
        <v>0</v>
      </c>
      <c r="I328" s="42">
        <f aca="true" t="shared" si="146" ref="I328:I329">I329</f>
        <v>32000</v>
      </c>
      <c r="J328" s="42">
        <f aca="true" t="shared" si="147" ref="J328:J329">J329</f>
        <v>32000</v>
      </c>
    </row>
    <row r="329" spans="2:10" ht="25.5">
      <c r="B329" s="47" t="s">
        <v>172</v>
      </c>
      <c r="C329" s="44" t="s">
        <v>83</v>
      </c>
      <c r="D329" s="44" t="s">
        <v>338</v>
      </c>
      <c r="E329" s="44" t="s">
        <v>163</v>
      </c>
      <c r="F329" s="44" t="s">
        <v>401</v>
      </c>
      <c r="G329" s="44" t="s">
        <v>173</v>
      </c>
      <c r="H329" s="45">
        <f t="shared" si="145"/>
        <v>0</v>
      </c>
      <c r="I329" s="45">
        <f t="shared" si="146"/>
        <v>32000</v>
      </c>
      <c r="J329" s="45">
        <f t="shared" si="147"/>
        <v>32000</v>
      </c>
    </row>
    <row r="330" spans="2:10" ht="25.5">
      <c r="B330" s="47" t="s">
        <v>174</v>
      </c>
      <c r="C330" s="44" t="s">
        <v>83</v>
      </c>
      <c r="D330" s="44" t="s">
        <v>338</v>
      </c>
      <c r="E330" s="44" t="s">
        <v>163</v>
      </c>
      <c r="F330" s="44" t="s">
        <v>401</v>
      </c>
      <c r="G330" s="44" t="s">
        <v>175</v>
      </c>
      <c r="H330" s="45"/>
      <c r="I330" s="45">
        <v>32000</v>
      </c>
      <c r="J330" s="45">
        <v>32000</v>
      </c>
    </row>
    <row r="331" spans="2:10" ht="12.75">
      <c r="B331" s="58" t="s">
        <v>402</v>
      </c>
      <c r="C331" s="41" t="s">
        <v>83</v>
      </c>
      <c r="D331" s="41" t="s">
        <v>338</v>
      </c>
      <c r="E331" s="41" t="s">
        <v>163</v>
      </c>
      <c r="F331" s="41" t="s">
        <v>403</v>
      </c>
      <c r="G331" s="41"/>
      <c r="H331" s="42">
        <f aca="true" t="shared" si="148" ref="H331:H332">H332</f>
        <v>0</v>
      </c>
      <c r="I331" s="42">
        <f aca="true" t="shared" si="149" ref="I331:I332">I332</f>
        <v>500000</v>
      </c>
      <c r="J331" s="42">
        <f aca="true" t="shared" si="150" ref="J331:J332">J332</f>
        <v>500000</v>
      </c>
    </row>
    <row r="332" spans="2:10" ht="25.5">
      <c r="B332" s="47" t="s">
        <v>172</v>
      </c>
      <c r="C332" s="44" t="s">
        <v>83</v>
      </c>
      <c r="D332" s="44" t="s">
        <v>338</v>
      </c>
      <c r="E332" s="44" t="s">
        <v>163</v>
      </c>
      <c r="F332" s="44" t="s">
        <v>403</v>
      </c>
      <c r="G332" s="44" t="s">
        <v>173</v>
      </c>
      <c r="H332" s="45">
        <f t="shared" si="148"/>
        <v>0</v>
      </c>
      <c r="I332" s="45">
        <f t="shared" si="149"/>
        <v>500000</v>
      </c>
      <c r="J332" s="45">
        <f t="shared" si="150"/>
        <v>500000</v>
      </c>
    </row>
    <row r="333" spans="2:10" ht="25.5">
      <c r="B333" s="47" t="s">
        <v>174</v>
      </c>
      <c r="C333" s="44" t="s">
        <v>83</v>
      </c>
      <c r="D333" s="44" t="s">
        <v>338</v>
      </c>
      <c r="E333" s="44" t="s">
        <v>163</v>
      </c>
      <c r="F333" s="44" t="s">
        <v>403</v>
      </c>
      <c r="G333" s="44" t="s">
        <v>175</v>
      </c>
      <c r="H333" s="45"/>
      <c r="I333" s="45">
        <v>500000</v>
      </c>
      <c r="J333" s="45">
        <v>500000</v>
      </c>
    </row>
    <row r="334" spans="2:10" ht="12.75">
      <c r="B334" s="40" t="s">
        <v>233</v>
      </c>
      <c r="C334" s="41" t="s">
        <v>83</v>
      </c>
      <c r="D334" s="41" t="s">
        <v>234</v>
      </c>
      <c r="E334" s="41"/>
      <c r="F334" s="41"/>
      <c r="G334" s="41"/>
      <c r="H334" s="42">
        <f>H335+H339+H349+H363</f>
        <v>0</v>
      </c>
      <c r="I334" s="42">
        <f>I335+I339+I349+I363</f>
        <v>15653080.280000001</v>
      </c>
      <c r="J334" s="42">
        <f>J335+J339+J349+J363</f>
        <v>15685825.5</v>
      </c>
    </row>
    <row r="335" spans="2:10" ht="12.75">
      <c r="B335" s="40" t="s">
        <v>404</v>
      </c>
      <c r="C335" s="41" t="s">
        <v>83</v>
      </c>
      <c r="D335" s="41" t="s">
        <v>234</v>
      </c>
      <c r="E335" s="41" t="s">
        <v>163</v>
      </c>
      <c r="F335" s="41"/>
      <c r="G335" s="41"/>
      <c r="H335" s="42">
        <f aca="true" t="shared" si="151" ref="H335:H337">H336</f>
        <v>0</v>
      </c>
      <c r="I335" s="42">
        <f aca="true" t="shared" si="152" ref="I335:I337">I336</f>
        <v>2400000</v>
      </c>
      <c r="J335" s="42">
        <f aca="true" t="shared" si="153" ref="J335:J337">J336</f>
        <v>2400000</v>
      </c>
    </row>
    <row r="336" spans="2:10" ht="25.5">
      <c r="B336" s="40" t="s">
        <v>405</v>
      </c>
      <c r="C336" s="41" t="s">
        <v>83</v>
      </c>
      <c r="D336" s="41" t="s">
        <v>234</v>
      </c>
      <c r="E336" s="41" t="s">
        <v>163</v>
      </c>
      <c r="F336" s="41" t="s">
        <v>406</v>
      </c>
      <c r="G336" s="41"/>
      <c r="H336" s="42">
        <f t="shared" si="151"/>
        <v>0</v>
      </c>
      <c r="I336" s="42">
        <f t="shared" si="152"/>
        <v>2400000</v>
      </c>
      <c r="J336" s="42">
        <f t="shared" si="153"/>
        <v>2400000</v>
      </c>
    </row>
    <row r="337" spans="2:10" ht="12.75">
      <c r="B337" s="51" t="s">
        <v>407</v>
      </c>
      <c r="C337" s="44" t="s">
        <v>83</v>
      </c>
      <c r="D337" s="44" t="s">
        <v>234</v>
      </c>
      <c r="E337" s="44" t="s">
        <v>163</v>
      </c>
      <c r="F337" s="44" t="s">
        <v>406</v>
      </c>
      <c r="G337" s="44" t="s">
        <v>240</v>
      </c>
      <c r="H337" s="45">
        <f t="shared" si="151"/>
        <v>0</v>
      </c>
      <c r="I337" s="45">
        <f t="shared" si="152"/>
        <v>2400000</v>
      </c>
      <c r="J337" s="45">
        <f t="shared" si="153"/>
        <v>2400000</v>
      </c>
    </row>
    <row r="338" spans="2:10" ht="25.5">
      <c r="B338" s="75" t="s">
        <v>241</v>
      </c>
      <c r="C338" s="44" t="s">
        <v>83</v>
      </c>
      <c r="D338" s="44" t="s">
        <v>234</v>
      </c>
      <c r="E338" s="44" t="s">
        <v>163</v>
      </c>
      <c r="F338" s="44" t="s">
        <v>406</v>
      </c>
      <c r="G338" s="44" t="s">
        <v>242</v>
      </c>
      <c r="H338" s="45"/>
      <c r="I338" s="45">
        <v>2400000</v>
      </c>
      <c r="J338" s="45">
        <v>2400000</v>
      </c>
    </row>
    <row r="339" spans="2:10" ht="12.75">
      <c r="B339" s="40" t="s">
        <v>408</v>
      </c>
      <c r="C339" s="41" t="s">
        <v>83</v>
      </c>
      <c r="D339" s="41" t="s">
        <v>234</v>
      </c>
      <c r="E339" s="41" t="s">
        <v>165</v>
      </c>
      <c r="F339" s="41"/>
      <c r="G339" s="41"/>
      <c r="H339" s="42">
        <f>H343+H340+H346</f>
        <v>0</v>
      </c>
      <c r="I339" s="42">
        <f>I343+I340+I346</f>
        <v>694000</v>
      </c>
      <c r="J339" s="42">
        <f>J343+J340+J346</f>
        <v>679000</v>
      </c>
    </row>
    <row r="340" spans="2:10" ht="38.25">
      <c r="B340" s="40" t="s">
        <v>409</v>
      </c>
      <c r="C340" s="41" t="s">
        <v>83</v>
      </c>
      <c r="D340" s="41" t="s">
        <v>234</v>
      </c>
      <c r="E340" s="41" t="s">
        <v>165</v>
      </c>
      <c r="F340" s="41" t="s">
        <v>410</v>
      </c>
      <c r="G340" s="41"/>
      <c r="H340" s="42">
        <f aca="true" t="shared" si="154" ref="H340:H341">H341</f>
        <v>0</v>
      </c>
      <c r="I340" s="42">
        <f aca="true" t="shared" si="155" ref="I340:I341">I341</f>
        <v>96000</v>
      </c>
      <c r="J340" s="42">
        <f aca="true" t="shared" si="156" ref="J340:J341">J341</f>
        <v>81000</v>
      </c>
    </row>
    <row r="341" spans="2:10" ht="12.75">
      <c r="B341" s="51" t="s">
        <v>407</v>
      </c>
      <c r="C341" s="44" t="s">
        <v>83</v>
      </c>
      <c r="D341" s="44" t="s">
        <v>234</v>
      </c>
      <c r="E341" s="44" t="s">
        <v>165</v>
      </c>
      <c r="F341" s="44" t="s">
        <v>410</v>
      </c>
      <c r="G341" s="44" t="s">
        <v>240</v>
      </c>
      <c r="H341" s="45">
        <f t="shared" si="154"/>
        <v>0</v>
      </c>
      <c r="I341" s="45">
        <f t="shared" si="155"/>
        <v>96000</v>
      </c>
      <c r="J341" s="45">
        <f t="shared" si="156"/>
        <v>81000</v>
      </c>
    </row>
    <row r="342" spans="2:10" ht="25.5">
      <c r="B342" s="75" t="s">
        <v>241</v>
      </c>
      <c r="C342" s="44" t="s">
        <v>83</v>
      </c>
      <c r="D342" s="44" t="s">
        <v>234</v>
      </c>
      <c r="E342" s="44" t="s">
        <v>165</v>
      </c>
      <c r="F342" s="44" t="s">
        <v>410</v>
      </c>
      <c r="G342" s="44" t="s">
        <v>242</v>
      </c>
      <c r="H342" s="45"/>
      <c r="I342" s="45">
        <v>96000</v>
      </c>
      <c r="J342" s="45">
        <v>81000</v>
      </c>
    </row>
    <row r="343" spans="2:10" ht="25.5">
      <c r="B343" s="40" t="s">
        <v>411</v>
      </c>
      <c r="C343" s="41" t="s">
        <v>83</v>
      </c>
      <c r="D343" s="41" t="s">
        <v>234</v>
      </c>
      <c r="E343" s="41" t="s">
        <v>165</v>
      </c>
      <c r="F343" s="41" t="s">
        <v>412</v>
      </c>
      <c r="G343" s="41"/>
      <c r="H343" s="42">
        <f aca="true" t="shared" si="157" ref="H343:H344">H344</f>
        <v>0</v>
      </c>
      <c r="I343" s="42">
        <f aca="true" t="shared" si="158" ref="I343:I344">I344</f>
        <v>110000</v>
      </c>
      <c r="J343" s="42">
        <f aca="true" t="shared" si="159" ref="J343:J344">J344</f>
        <v>110000</v>
      </c>
    </row>
    <row r="344" spans="2:10" ht="25.5">
      <c r="B344" s="47" t="s">
        <v>172</v>
      </c>
      <c r="C344" s="44" t="s">
        <v>83</v>
      </c>
      <c r="D344" s="44" t="s">
        <v>234</v>
      </c>
      <c r="E344" s="44" t="s">
        <v>165</v>
      </c>
      <c r="F344" s="44" t="s">
        <v>412</v>
      </c>
      <c r="G344" s="44" t="s">
        <v>173</v>
      </c>
      <c r="H344" s="45">
        <f t="shared" si="157"/>
        <v>0</v>
      </c>
      <c r="I344" s="45">
        <f t="shared" si="158"/>
        <v>110000</v>
      </c>
      <c r="J344" s="45">
        <f t="shared" si="159"/>
        <v>110000</v>
      </c>
    </row>
    <row r="345" spans="2:10" ht="25.5">
      <c r="B345" s="47" t="s">
        <v>174</v>
      </c>
      <c r="C345" s="44" t="s">
        <v>83</v>
      </c>
      <c r="D345" s="44" t="s">
        <v>234</v>
      </c>
      <c r="E345" s="44" t="s">
        <v>165</v>
      </c>
      <c r="F345" s="44" t="s">
        <v>412</v>
      </c>
      <c r="G345" s="44" t="s">
        <v>175</v>
      </c>
      <c r="H345" s="45"/>
      <c r="I345" s="45">
        <v>110000</v>
      </c>
      <c r="J345" s="45">
        <v>110000</v>
      </c>
    </row>
    <row r="346" spans="2:10" ht="51">
      <c r="B346" s="76" t="s">
        <v>413</v>
      </c>
      <c r="C346" s="64" t="s">
        <v>83</v>
      </c>
      <c r="D346" s="64" t="s">
        <v>234</v>
      </c>
      <c r="E346" s="64" t="s">
        <v>165</v>
      </c>
      <c r="F346" s="64" t="s">
        <v>414</v>
      </c>
      <c r="G346" s="64"/>
      <c r="H346" s="42">
        <f aca="true" t="shared" si="160" ref="H346:H347">H347</f>
        <v>0</v>
      </c>
      <c r="I346" s="42">
        <f aca="true" t="shared" si="161" ref="I346:I347">I347</f>
        <v>488000</v>
      </c>
      <c r="J346" s="42">
        <f aca="true" t="shared" si="162" ref="J346:J347">J347</f>
        <v>488000</v>
      </c>
    </row>
    <row r="347" spans="2:10" ht="12.75">
      <c r="B347" s="68" t="s">
        <v>407</v>
      </c>
      <c r="C347" s="66" t="s">
        <v>83</v>
      </c>
      <c r="D347" s="66" t="s">
        <v>234</v>
      </c>
      <c r="E347" s="66" t="s">
        <v>165</v>
      </c>
      <c r="F347" s="66" t="s">
        <v>414</v>
      </c>
      <c r="G347" s="66" t="s">
        <v>240</v>
      </c>
      <c r="H347" s="45">
        <f t="shared" si="160"/>
        <v>0</v>
      </c>
      <c r="I347" s="45">
        <f t="shared" si="161"/>
        <v>488000</v>
      </c>
      <c r="J347" s="45">
        <f t="shared" si="162"/>
        <v>488000</v>
      </c>
    </row>
    <row r="348" spans="2:10" ht="25.5">
      <c r="B348" s="77" t="s">
        <v>241</v>
      </c>
      <c r="C348" s="66" t="s">
        <v>83</v>
      </c>
      <c r="D348" s="66" t="s">
        <v>234</v>
      </c>
      <c r="E348" s="66" t="s">
        <v>165</v>
      </c>
      <c r="F348" s="66" t="s">
        <v>414</v>
      </c>
      <c r="G348" s="66" t="s">
        <v>242</v>
      </c>
      <c r="H348" s="45"/>
      <c r="I348" s="45">
        <v>488000</v>
      </c>
      <c r="J348" s="45">
        <v>488000</v>
      </c>
    </row>
    <row r="349" spans="2:10" ht="12.75">
      <c r="B349" s="40" t="s">
        <v>235</v>
      </c>
      <c r="C349" s="41" t="s">
        <v>83</v>
      </c>
      <c r="D349" s="41" t="s">
        <v>234</v>
      </c>
      <c r="E349" s="41" t="s">
        <v>236</v>
      </c>
      <c r="F349" s="41"/>
      <c r="G349" s="41"/>
      <c r="H349" s="42">
        <f>H357+H350+H354+H360</f>
        <v>0</v>
      </c>
      <c r="I349" s="42">
        <f>I357+I350+I354+I360</f>
        <v>11054308.280000001</v>
      </c>
      <c r="J349" s="42">
        <f>J357+J350+J354+J360</f>
        <v>11102053.5</v>
      </c>
    </row>
    <row r="350" spans="2:10" ht="153">
      <c r="B350" s="40" t="s">
        <v>415</v>
      </c>
      <c r="C350" s="41" t="s">
        <v>83</v>
      </c>
      <c r="D350" s="41" t="s">
        <v>234</v>
      </c>
      <c r="E350" s="41" t="s">
        <v>236</v>
      </c>
      <c r="F350" s="41" t="s">
        <v>416</v>
      </c>
      <c r="G350" s="41"/>
      <c r="H350" s="42">
        <f>H351</f>
        <v>0</v>
      </c>
      <c r="I350" s="42">
        <f>I351</f>
        <v>7784568</v>
      </c>
      <c r="J350" s="42">
        <f>J351</f>
        <v>7955668</v>
      </c>
    </row>
    <row r="351" spans="2:10" ht="25.5">
      <c r="B351" s="51" t="s">
        <v>239</v>
      </c>
      <c r="C351" s="44" t="s">
        <v>83</v>
      </c>
      <c r="D351" s="44" t="s">
        <v>234</v>
      </c>
      <c r="E351" s="44" t="s">
        <v>236</v>
      </c>
      <c r="F351" s="44" t="s">
        <v>416</v>
      </c>
      <c r="G351" s="44" t="s">
        <v>240</v>
      </c>
      <c r="H351" s="45">
        <f>H352+H353</f>
        <v>0</v>
      </c>
      <c r="I351" s="45">
        <f>I352+I353</f>
        <v>7784568</v>
      </c>
      <c r="J351" s="45">
        <f>J352+J353</f>
        <v>7955668</v>
      </c>
    </row>
    <row r="352" spans="2:10" ht="25.5">
      <c r="B352" s="78" t="s">
        <v>417</v>
      </c>
      <c r="C352" s="44" t="s">
        <v>83</v>
      </c>
      <c r="D352" s="44" t="s">
        <v>234</v>
      </c>
      <c r="E352" s="44" t="s">
        <v>236</v>
      </c>
      <c r="F352" s="44" t="s">
        <v>416</v>
      </c>
      <c r="G352" s="44" t="s">
        <v>418</v>
      </c>
      <c r="H352" s="45"/>
      <c r="I352" s="45">
        <v>5722641</v>
      </c>
      <c r="J352" s="45">
        <v>5812200</v>
      </c>
    </row>
    <row r="353" spans="2:10" ht="25.5">
      <c r="B353" s="75" t="s">
        <v>241</v>
      </c>
      <c r="C353" s="44" t="s">
        <v>83</v>
      </c>
      <c r="D353" s="44" t="s">
        <v>234</v>
      </c>
      <c r="E353" s="44" t="s">
        <v>236</v>
      </c>
      <c r="F353" s="44" t="s">
        <v>416</v>
      </c>
      <c r="G353" s="44" t="s">
        <v>242</v>
      </c>
      <c r="H353" s="45"/>
      <c r="I353" s="45">
        <v>2061927</v>
      </c>
      <c r="J353" s="45">
        <v>2143468</v>
      </c>
    </row>
    <row r="354" spans="2:10" ht="51" hidden="1">
      <c r="B354" s="40" t="s">
        <v>419</v>
      </c>
      <c r="C354" s="41" t="s">
        <v>83</v>
      </c>
      <c r="D354" s="41" t="s">
        <v>234</v>
      </c>
      <c r="E354" s="41" t="s">
        <v>236</v>
      </c>
      <c r="F354" s="41" t="s">
        <v>420</v>
      </c>
      <c r="G354" s="41"/>
      <c r="H354" s="42">
        <f aca="true" t="shared" si="163" ref="H354:H355">H355</f>
        <v>0</v>
      </c>
      <c r="I354" s="42">
        <f aca="true" t="shared" si="164" ref="I354:I355">I355</f>
        <v>0</v>
      </c>
      <c r="J354" s="42">
        <f aca="true" t="shared" si="165" ref="J354:J355">J355</f>
        <v>0</v>
      </c>
    </row>
    <row r="355" spans="2:10" ht="25.5" hidden="1">
      <c r="B355" s="65" t="s">
        <v>370</v>
      </c>
      <c r="C355" s="44" t="s">
        <v>83</v>
      </c>
      <c r="D355" s="44" t="s">
        <v>234</v>
      </c>
      <c r="E355" s="44" t="s">
        <v>236</v>
      </c>
      <c r="F355" s="44" t="s">
        <v>420</v>
      </c>
      <c r="G355" s="44" t="s">
        <v>371</v>
      </c>
      <c r="H355" s="45">
        <f t="shared" si="163"/>
        <v>0</v>
      </c>
      <c r="I355" s="45">
        <f t="shared" si="164"/>
        <v>0</v>
      </c>
      <c r="J355" s="45">
        <f t="shared" si="165"/>
        <v>0</v>
      </c>
    </row>
    <row r="356" spans="2:10" ht="12.75" hidden="1">
      <c r="B356" s="65" t="s">
        <v>372</v>
      </c>
      <c r="C356" s="44" t="s">
        <v>83</v>
      </c>
      <c r="D356" s="44" t="s">
        <v>234</v>
      </c>
      <c r="E356" s="44" t="s">
        <v>236</v>
      </c>
      <c r="F356" s="44" t="s">
        <v>420</v>
      </c>
      <c r="G356" s="44" t="s">
        <v>373</v>
      </c>
      <c r="H356" s="45">
        <v>0</v>
      </c>
      <c r="I356" s="45">
        <v>0</v>
      </c>
      <c r="J356" s="45">
        <v>0</v>
      </c>
    </row>
    <row r="357" spans="2:10" ht="38.25">
      <c r="B357" s="40" t="s">
        <v>421</v>
      </c>
      <c r="C357" s="41" t="s">
        <v>83</v>
      </c>
      <c r="D357" s="41" t="s">
        <v>234</v>
      </c>
      <c r="E357" s="41" t="s">
        <v>236</v>
      </c>
      <c r="F357" s="41" t="s">
        <v>422</v>
      </c>
      <c r="G357" s="41"/>
      <c r="H357" s="42">
        <f>H359</f>
        <v>0</v>
      </c>
      <c r="I357" s="42">
        <f aca="true" t="shared" si="166" ref="I357:I358">I358</f>
        <v>429331.28</v>
      </c>
      <c r="J357" s="42">
        <f aca="true" t="shared" si="167" ref="J357:J358">J358</f>
        <v>305976.5</v>
      </c>
    </row>
    <row r="358" spans="2:10" ht="25.5">
      <c r="B358" s="51" t="s">
        <v>239</v>
      </c>
      <c r="C358" s="44" t="s">
        <v>83</v>
      </c>
      <c r="D358" s="44" t="s">
        <v>234</v>
      </c>
      <c r="E358" s="44" t="s">
        <v>236</v>
      </c>
      <c r="F358" s="44" t="s">
        <v>422</v>
      </c>
      <c r="G358" s="44" t="s">
        <v>240</v>
      </c>
      <c r="H358" s="45">
        <f>H359</f>
        <v>0</v>
      </c>
      <c r="I358" s="45">
        <f t="shared" si="166"/>
        <v>429331.28</v>
      </c>
      <c r="J358" s="45">
        <f t="shared" si="167"/>
        <v>305976.5</v>
      </c>
    </row>
    <row r="359" spans="2:10" ht="25.5">
      <c r="B359" s="78" t="s">
        <v>417</v>
      </c>
      <c r="C359" s="44" t="s">
        <v>83</v>
      </c>
      <c r="D359" s="44" t="s">
        <v>234</v>
      </c>
      <c r="E359" s="44" t="s">
        <v>236</v>
      </c>
      <c r="F359" s="44" t="s">
        <v>422</v>
      </c>
      <c r="G359" s="44" t="s">
        <v>418</v>
      </c>
      <c r="H359" s="45"/>
      <c r="I359" s="45">
        <f>429331.28</f>
        <v>429331.28</v>
      </c>
      <c r="J359" s="45">
        <v>305976.5</v>
      </c>
    </row>
    <row r="360" spans="2:10" ht="63" customHeight="1">
      <c r="B360" s="40" t="s">
        <v>419</v>
      </c>
      <c r="C360" s="41" t="s">
        <v>83</v>
      </c>
      <c r="D360" s="41" t="s">
        <v>234</v>
      </c>
      <c r="E360" s="41" t="s">
        <v>236</v>
      </c>
      <c r="F360" s="41" t="s">
        <v>420</v>
      </c>
      <c r="G360" s="41"/>
      <c r="H360" s="42">
        <f aca="true" t="shared" si="168" ref="H360:H361">H361</f>
        <v>0</v>
      </c>
      <c r="I360" s="42">
        <f aca="true" t="shared" si="169" ref="I360:I361">I361</f>
        <v>2840409</v>
      </c>
      <c r="J360" s="42">
        <f aca="true" t="shared" si="170" ref="J360:J361">J361</f>
        <v>2840409</v>
      </c>
    </row>
    <row r="361" spans="2:10" ht="25.5">
      <c r="B361" s="65" t="s">
        <v>370</v>
      </c>
      <c r="C361" s="44" t="s">
        <v>83</v>
      </c>
      <c r="D361" s="44" t="s">
        <v>234</v>
      </c>
      <c r="E361" s="44" t="s">
        <v>236</v>
      </c>
      <c r="F361" s="44" t="s">
        <v>420</v>
      </c>
      <c r="G361" s="44" t="s">
        <v>371</v>
      </c>
      <c r="H361" s="45">
        <f t="shared" si="168"/>
        <v>0</v>
      </c>
      <c r="I361" s="45">
        <f t="shared" si="169"/>
        <v>2840409</v>
      </c>
      <c r="J361" s="45">
        <f t="shared" si="170"/>
        <v>2840409</v>
      </c>
    </row>
    <row r="362" spans="2:10" ht="12.75">
      <c r="B362" s="65" t="s">
        <v>372</v>
      </c>
      <c r="C362" s="44" t="s">
        <v>83</v>
      </c>
      <c r="D362" s="44" t="s">
        <v>234</v>
      </c>
      <c r="E362" s="44" t="s">
        <v>236</v>
      </c>
      <c r="F362" s="44" t="s">
        <v>420</v>
      </c>
      <c r="G362" s="44" t="s">
        <v>373</v>
      </c>
      <c r="H362" s="45"/>
      <c r="I362" s="45">
        <v>2840409</v>
      </c>
      <c r="J362" s="45">
        <v>2840409</v>
      </c>
    </row>
    <row r="363" spans="2:10" ht="12.75">
      <c r="B363" s="40" t="s">
        <v>423</v>
      </c>
      <c r="C363" s="41" t="s">
        <v>83</v>
      </c>
      <c r="D363" s="41" t="s">
        <v>234</v>
      </c>
      <c r="E363" s="41" t="s">
        <v>261</v>
      </c>
      <c r="F363" s="41"/>
      <c r="G363" s="41"/>
      <c r="H363" s="42">
        <f>H369+H380+H377+H364+H374</f>
        <v>0</v>
      </c>
      <c r="I363" s="42">
        <f>I369+I380+I377+I364+I374</f>
        <v>1504772</v>
      </c>
      <c r="J363" s="42">
        <f>J369+J380+J377+J364+J374</f>
        <v>1504772</v>
      </c>
    </row>
    <row r="364" spans="2:10" ht="111.75" customHeight="1">
      <c r="B364" s="58" t="s">
        <v>301</v>
      </c>
      <c r="C364" s="41" t="s">
        <v>83</v>
      </c>
      <c r="D364" s="41" t="s">
        <v>234</v>
      </c>
      <c r="E364" s="41" t="s">
        <v>261</v>
      </c>
      <c r="F364" s="41" t="s">
        <v>302</v>
      </c>
      <c r="G364" s="41"/>
      <c r="H364" s="42">
        <f>H365+H367</f>
        <v>0</v>
      </c>
      <c r="I364" s="42">
        <f>I365+I367</f>
        <v>781540</v>
      </c>
      <c r="J364" s="42">
        <f>J365+J367</f>
        <v>781540</v>
      </c>
    </row>
    <row r="365" spans="2:10" ht="63.75">
      <c r="B365" s="46" t="s">
        <v>168</v>
      </c>
      <c r="C365" s="44" t="s">
        <v>83</v>
      </c>
      <c r="D365" s="44" t="s">
        <v>234</v>
      </c>
      <c r="E365" s="44" t="s">
        <v>261</v>
      </c>
      <c r="F365" s="44" t="s">
        <v>302</v>
      </c>
      <c r="G365" s="44" t="s">
        <v>169</v>
      </c>
      <c r="H365" s="45">
        <f>H366</f>
        <v>0</v>
      </c>
      <c r="I365" s="45">
        <f>I366</f>
        <v>745308</v>
      </c>
      <c r="J365" s="45">
        <f>J366</f>
        <v>745308</v>
      </c>
    </row>
    <row r="366" spans="2:10" ht="25.5">
      <c r="B366" s="47" t="s">
        <v>170</v>
      </c>
      <c r="C366" s="44" t="s">
        <v>83</v>
      </c>
      <c r="D366" s="44" t="s">
        <v>234</v>
      </c>
      <c r="E366" s="44" t="s">
        <v>261</v>
      </c>
      <c r="F366" s="44" t="s">
        <v>302</v>
      </c>
      <c r="G366" s="44" t="s">
        <v>171</v>
      </c>
      <c r="H366" s="45"/>
      <c r="I366" s="45">
        <f>170092+575216</f>
        <v>745308</v>
      </c>
      <c r="J366" s="45">
        <f>170092+575216</f>
        <v>745308</v>
      </c>
    </row>
    <row r="367" spans="2:10" ht="25.5">
      <c r="B367" s="47" t="s">
        <v>172</v>
      </c>
      <c r="C367" s="44" t="s">
        <v>83</v>
      </c>
      <c r="D367" s="44" t="s">
        <v>234</v>
      </c>
      <c r="E367" s="44" t="s">
        <v>261</v>
      </c>
      <c r="F367" s="44" t="s">
        <v>302</v>
      </c>
      <c r="G367" s="44" t="s">
        <v>173</v>
      </c>
      <c r="H367" s="45">
        <f>H368</f>
        <v>0</v>
      </c>
      <c r="I367" s="45">
        <f>I368</f>
        <v>36232</v>
      </c>
      <c r="J367" s="45">
        <f>J368</f>
        <v>36232</v>
      </c>
    </row>
    <row r="368" spans="2:10" ht="25.5">
      <c r="B368" s="47" t="s">
        <v>174</v>
      </c>
      <c r="C368" s="44" t="s">
        <v>83</v>
      </c>
      <c r="D368" s="44" t="s">
        <v>234</v>
      </c>
      <c r="E368" s="44" t="s">
        <v>261</v>
      </c>
      <c r="F368" s="44" t="s">
        <v>302</v>
      </c>
      <c r="G368" s="44" t="s">
        <v>175</v>
      </c>
      <c r="H368" s="45"/>
      <c r="I368" s="45">
        <v>36232</v>
      </c>
      <c r="J368" s="45">
        <v>36232</v>
      </c>
    </row>
    <row r="369" spans="2:10" ht="114.75">
      <c r="B369" s="40" t="s">
        <v>424</v>
      </c>
      <c r="C369" s="41" t="s">
        <v>83</v>
      </c>
      <c r="D369" s="41" t="s">
        <v>234</v>
      </c>
      <c r="E369" s="41" t="s">
        <v>261</v>
      </c>
      <c r="F369" s="41" t="s">
        <v>425</v>
      </c>
      <c r="G369" s="41"/>
      <c r="H369" s="42">
        <f>H370+H372</f>
        <v>0</v>
      </c>
      <c r="I369" s="42">
        <f>I370+I372</f>
        <v>625232</v>
      </c>
      <c r="J369" s="42">
        <f>J370+J372</f>
        <v>625232</v>
      </c>
    </row>
    <row r="370" spans="2:10" ht="63.75">
      <c r="B370" s="46" t="s">
        <v>168</v>
      </c>
      <c r="C370" s="44" t="s">
        <v>83</v>
      </c>
      <c r="D370" s="44" t="s">
        <v>234</v>
      </c>
      <c r="E370" s="44" t="s">
        <v>261</v>
      </c>
      <c r="F370" s="44" t="s">
        <v>425</v>
      </c>
      <c r="G370" s="44" t="s">
        <v>169</v>
      </c>
      <c r="H370" s="45">
        <f>H371</f>
        <v>0</v>
      </c>
      <c r="I370" s="45">
        <f>I371</f>
        <v>500145</v>
      </c>
      <c r="J370" s="45">
        <f>J371</f>
        <v>500145</v>
      </c>
    </row>
    <row r="371" spans="2:10" ht="25.5">
      <c r="B371" s="47" t="s">
        <v>170</v>
      </c>
      <c r="C371" s="44" t="s">
        <v>83</v>
      </c>
      <c r="D371" s="44" t="s">
        <v>234</v>
      </c>
      <c r="E371" s="44" t="s">
        <v>261</v>
      </c>
      <c r="F371" s="44" t="s">
        <v>425</v>
      </c>
      <c r="G371" s="44" t="s">
        <v>171</v>
      </c>
      <c r="H371" s="45"/>
      <c r="I371" s="45">
        <f>500145</f>
        <v>500145</v>
      </c>
      <c r="J371" s="45">
        <f>500145</f>
        <v>500145</v>
      </c>
    </row>
    <row r="372" spans="2:10" ht="25.5">
      <c r="B372" s="47" t="s">
        <v>172</v>
      </c>
      <c r="C372" s="44" t="s">
        <v>83</v>
      </c>
      <c r="D372" s="44" t="s">
        <v>234</v>
      </c>
      <c r="E372" s="44" t="s">
        <v>261</v>
      </c>
      <c r="F372" s="44" t="s">
        <v>425</v>
      </c>
      <c r="G372" s="44" t="s">
        <v>173</v>
      </c>
      <c r="H372" s="45">
        <f>H373</f>
        <v>0</v>
      </c>
      <c r="I372" s="45">
        <f>I373</f>
        <v>125087</v>
      </c>
      <c r="J372" s="45">
        <f>J373</f>
        <v>125087</v>
      </c>
    </row>
    <row r="373" spans="2:10" ht="25.5">
      <c r="B373" s="47" t="s">
        <v>174</v>
      </c>
      <c r="C373" s="44" t="s">
        <v>83</v>
      </c>
      <c r="D373" s="44" t="s">
        <v>234</v>
      </c>
      <c r="E373" s="44" t="s">
        <v>261</v>
      </c>
      <c r="F373" s="44" t="s">
        <v>425</v>
      </c>
      <c r="G373" s="44" t="s">
        <v>175</v>
      </c>
      <c r="H373" s="45"/>
      <c r="I373" s="45">
        <v>125087</v>
      </c>
      <c r="J373" s="45">
        <v>125087</v>
      </c>
    </row>
    <row r="374" spans="2:10" ht="138.75" customHeight="1">
      <c r="B374" s="40" t="s">
        <v>426</v>
      </c>
      <c r="C374" s="41" t="s">
        <v>83</v>
      </c>
      <c r="D374" s="41" t="s">
        <v>234</v>
      </c>
      <c r="E374" s="41" t="s">
        <v>261</v>
      </c>
      <c r="F374" s="41" t="s">
        <v>427</v>
      </c>
      <c r="G374" s="41"/>
      <c r="H374" s="42">
        <f aca="true" t="shared" si="171" ref="H374:H375">H375</f>
        <v>0</v>
      </c>
      <c r="I374" s="42">
        <f aca="true" t="shared" si="172" ref="I374:I375">I375</f>
        <v>70000</v>
      </c>
      <c r="J374" s="42">
        <f aca="true" t="shared" si="173" ref="J374:J375">J375</f>
        <v>70000</v>
      </c>
    </row>
    <row r="375" spans="2:10" ht="25.5">
      <c r="B375" s="47" t="s">
        <v>172</v>
      </c>
      <c r="C375" s="44" t="s">
        <v>83</v>
      </c>
      <c r="D375" s="44" t="s">
        <v>234</v>
      </c>
      <c r="E375" s="44" t="s">
        <v>261</v>
      </c>
      <c r="F375" s="44" t="s">
        <v>427</v>
      </c>
      <c r="G375" s="44" t="s">
        <v>173</v>
      </c>
      <c r="H375" s="45">
        <f t="shared" si="171"/>
        <v>0</v>
      </c>
      <c r="I375" s="45">
        <f t="shared" si="172"/>
        <v>70000</v>
      </c>
      <c r="J375" s="45">
        <f t="shared" si="173"/>
        <v>70000</v>
      </c>
    </row>
    <row r="376" spans="2:10" ht="25.5">
      <c r="B376" s="47" t="s">
        <v>174</v>
      </c>
      <c r="C376" s="44" t="s">
        <v>83</v>
      </c>
      <c r="D376" s="44" t="s">
        <v>234</v>
      </c>
      <c r="E376" s="44" t="s">
        <v>261</v>
      </c>
      <c r="F376" s="44" t="s">
        <v>427</v>
      </c>
      <c r="G376" s="44" t="s">
        <v>175</v>
      </c>
      <c r="H376" s="45"/>
      <c r="I376" s="45">
        <v>70000</v>
      </c>
      <c r="J376" s="45">
        <v>70000</v>
      </c>
    </row>
    <row r="377" spans="2:10" ht="32.25" customHeight="1">
      <c r="B377" s="40" t="s">
        <v>428</v>
      </c>
      <c r="C377" s="41" t="s">
        <v>83</v>
      </c>
      <c r="D377" s="41" t="s">
        <v>234</v>
      </c>
      <c r="E377" s="41" t="s">
        <v>261</v>
      </c>
      <c r="F377" s="41" t="s">
        <v>429</v>
      </c>
      <c r="G377" s="41"/>
      <c r="H377" s="79">
        <f aca="true" t="shared" si="174" ref="H377:H378">H378</f>
        <v>0</v>
      </c>
      <c r="I377" s="79">
        <f aca="true" t="shared" si="175" ref="I377:I378">I378</f>
        <v>8000</v>
      </c>
      <c r="J377" s="79">
        <f aca="true" t="shared" si="176" ref="J377:J378">J378</f>
        <v>8000</v>
      </c>
    </row>
    <row r="378" spans="2:10" ht="25.5">
      <c r="B378" s="47" t="s">
        <v>172</v>
      </c>
      <c r="C378" s="44" t="s">
        <v>83</v>
      </c>
      <c r="D378" s="44" t="s">
        <v>234</v>
      </c>
      <c r="E378" s="44" t="s">
        <v>261</v>
      </c>
      <c r="F378" s="44" t="s">
        <v>429</v>
      </c>
      <c r="G378" s="44" t="s">
        <v>173</v>
      </c>
      <c r="H378" s="80">
        <f t="shared" si="174"/>
        <v>0</v>
      </c>
      <c r="I378" s="80">
        <f t="shared" si="175"/>
        <v>8000</v>
      </c>
      <c r="J378" s="80">
        <f t="shared" si="176"/>
        <v>8000</v>
      </c>
    </row>
    <row r="379" spans="2:10" ht="25.5">
      <c r="B379" s="47" t="s">
        <v>174</v>
      </c>
      <c r="C379" s="44" t="s">
        <v>83</v>
      </c>
      <c r="D379" s="44" t="s">
        <v>234</v>
      </c>
      <c r="E379" s="44" t="s">
        <v>261</v>
      </c>
      <c r="F379" s="44" t="s">
        <v>429</v>
      </c>
      <c r="G379" s="44" t="s">
        <v>175</v>
      </c>
      <c r="H379" s="80"/>
      <c r="I379" s="80">
        <v>8000</v>
      </c>
      <c r="J379" s="80">
        <v>8000</v>
      </c>
    </row>
    <row r="380" spans="2:10" ht="18.75" customHeight="1">
      <c r="B380" s="40" t="s">
        <v>430</v>
      </c>
      <c r="C380" s="41" t="s">
        <v>83</v>
      </c>
      <c r="D380" s="41" t="s">
        <v>234</v>
      </c>
      <c r="E380" s="41" t="s">
        <v>261</v>
      </c>
      <c r="F380" s="41" t="s">
        <v>431</v>
      </c>
      <c r="G380" s="41"/>
      <c r="H380" s="79">
        <f aca="true" t="shared" si="177" ref="H380:H381">H381</f>
        <v>0</v>
      </c>
      <c r="I380" s="79">
        <f aca="true" t="shared" si="178" ref="I380:I381">I381</f>
        <v>20000</v>
      </c>
      <c r="J380" s="79">
        <f aca="true" t="shared" si="179" ref="J380:J381">J381</f>
        <v>20000</v>
      </c>
    </row>
    <row r="381" spans="2:10" ht="25.5">
      <c r="B381" s="47" t="s">
        <v>172</v>
      </c>
      <c r="C381" s="44" t="s">
        <v>83</v>
      </c>
      <c r="D381" s="44" t="s">
        <v>234</v>
      </c>
      <c r="E381" s="44" t="s">
        <v>261</v>
      </c>
      <c r="F381" s="44" t="s">
        <v>431</v>
      </c>
      <c r="G381" s="44" t="s">
        <v>173</v>
      </c>
      <c r="H381" s="80">
        <f t="shared" si="177"/>
        <v>0</v>
      </c>
      <c r="I381" s="80">
        <f t="shared" si="178"/>
        <v>20000</v>
      </c>
      <c r="J381" s="80">
        <f t="shared" si="179"/>
        <v>20000</v>
      </c>
    </row>
    <row r="382" spans="2:10" ht="25.5">
      <c r="B382" s="47" t="s">
        <v>174</v>
      </c>
      <c r="C382" s="44" t="s">
        <v>83</v>
      </c>
      <c r="D382" s="44" t="s">
        <v>234</v>
      </c>
      <c r="E382" s="44" t="s">
        <v>261</v>
      </c>
      <c r="F382" s="44" t="s">
        <v>431</v>
      </c>
      <c r="G382" s="44" t="s">
        <v>175</v>
      </c>
      <c r="H382" s="80"/>
      <c r="I382" s="80">
        <v>20000</v>
      </c>
      <c r="J382" s="80">
        <v>20000</v>
      </c>
    </row>
    <row r="383" spans="2:10" ht="18" customHeight="1">
      <c r="B383" s="58" t="s">
        <v>432</v>
      </c>
      <c r="C383" s="41" t="s">
        <v>83</v>
      </c>
      <c r="D383" s="41" t="s">
        <v>265</v>
      </c>
      <c r="E383" s="41"/>
      <c r="F383" s="41"/>
      <c r="G383" s="41"/>
      <c r="H383" s="79">
        <f>H388+H384</f>
        <v>0</v>
      </c>
      <c r="I383" s="79">
        <f>I388+I384</f>
        <v>9919000</v>
      </c>
      <c r="J383" s="79">
        <f>J388+J384</f>
        <v>9919000</v>
      </c>
    </row>
    <row r="384" spans="2:10" ht="18" customHeight="1">
      <c r="B384" s="58" t="s">
        <v>433</v>
      </c>
      <c r="C384" s="41" t="s">
        <v>83</v>
      </c>
      <c r="D384" s="41" t="s">
        <v>265</v>
      </c>
      <c r="E384" s="41" t="s">
        <v>163</v>
      </c>
      <c r="F384" s="41"/>
      <c r="G384" s="41"/>
      <c r="H384" s="79">
        <f aca="true" t="shared" si="180" ref="H384:H386">H385</f>
        <v>0</v>
      </c>
      <c r="I384" s="79">
        <f aca="true" t="shared" si="181" ref="I384:I386">I385</f>
        <v>9500000</v>
      </c>
      <c r="J384" s="79">
        <f aca="true" t="shared" si="182" ref="J384:J386">J385</f>
        <v>9500000</v>
      </c>
    </row>
    <row r="385" spans="2:10" ht="12.75">
      <c r="B385" s="58" t="s">
        <v>434</v>
      </c>
      <c r="C385" s="41" t="s">
        <v>83</v>
      </c>
      <c r="D385" s="41" t="s">
        <v>265</v>
      </c>
      <c r="E385" s="41" t="s">
        <v>163</v>
      </c>
      <c r="F385" s="41" t="s">
        <v>435</v>
      </c>
      <c r="G385" s="41"/>
      <c r="H385" s="79">
        <f t="shared" si="180"/>
        <v>0</v>
      </c>
      <c r="I385" s="79">
        <f t="shared" si="181"/>
        <v>9500000</v>
      </c>
      <c r="J385" s="79">
        <f t="shared" si="182"/>
        <v>9500000</v>
      </c>
    </row>
    <row r="386" spans="2:10" ht="25.5">
      <c r="B386" s="51" t="s">
        <v>186</v>
      </c>
      <c r="C386" s="44" t="s">
        <v>83</v>
      </c>
      <c r="D386" s="44" t="s">
        <v>265</v>
      </c>
      <c r="E386" s="44" t="s">
        <v>163</v>
      </c>
      <c r="F386" s="44" t="s">
        <v>435</v>
      </c>
      <c r="G386" s="44" t="s">
        <v>187</v>
      </c>
      <c r="H386" s="80">
        <f t="shared" si="180"/>
        <v>0</v>
      </c>
      <c r="I386" s="80">
        <f t="shared" si="181"/>
        <v>9500000</v>
      </c>
      <c r="J386" s="80">
        <f t="shared" si="182"/>
        <v>9500000</v>
      </c>
    </row>
    <row r="387" spans="2:10" ht="12.75">
      <c r="B387" s="70" t="s">
        <v>436</v>
      </c>
      <c r="C387" s="44" t="s">
        <v>83</v>
      </c>
      <c r="D387" s="44" t="s">
        <v>265</v>
      </c>
      <c r="E387" s="44" t="s">
        <v>163</v>
      </c>
      <c r="F387" s="44" t="s">
        <v>435</v>
      </c>
      <c r="G387" s="44" t="s">
        <v>437</v>
      </c>
      <c r="H387" s="80"/>
      <c r="I387" s="80">
        <v>9500000</v>
      </c>
      <c r="J387" s="80">
        <v>9500000</v>
      </c>
    </row>
    <row r="388" spans="2:10" ht="12.75">
      <c r="B388" s="58" t="s">
        <v>438</v>
      </c>
      <c r="C388" s="41" t="s">
        <v>83</v>
      </c>
      <c r="D388" s="41" t="s">
        <v>265</v>
      </c>
      <c r="E388" s="41" t="s">
        <v>198</v>
      </c>
      <c r="F388" s="41"/>
      <c r="G388" s="41"/>
      <c r="H388" s="79">
        <f aca="true" t="shared" si="183" ref="H388:H390">H389</f>
        <v>0</v>
      </c>
      <c r="I388" s="79">
        <f aca="true" t="shared" si="184" ref="I388:I390">I389</f>
        <v>419000</v>
      </c>
      <c r="J388" s="79">
        <f aca="true" t="shared" si="185" ref="J388:J390">J389</f>
        <v>419000</v>
      </c>
    </row>
    <row r="389" spans="2:10" ht="25.5">
      <c r="B389" s="58" t="s">
        <v>439</v>
      </c>
      <c r="C389" s="41" t="s">
        <v>83</v>
      </c>
      <c r="D389" s="41" t="s">
        <v>265</v>
      </c>
      <c r="E389" s="41" t="s">
        <v>198</v>
      </c>
      <c r="F389" s="41" t="s">
        <v>440</v>
      </c>
      <c r="G389" s="41"/>
      <c r="H389" s="42">
        <f t="shared" si="183"/>
        <v>0</v>
      </c>
      <c r="I389" s="42">
        <f t="shared" si="184"/>
        <v>419000</v>
      </c>
      <c r="J389" s="42">
        <f t="shared" si="185"/>
        <v>419000</v>
      </c>
    </row>
    <row r="390" spans="2:10" ht="25.5">
      <c r="B390" s="47" t="s">
        <v>172</v>
      </c>
      <c r="C390" s="44" t="s">
        <v>83</v>
      </c>
      <c r="D390" s="44" t="s">
        <v>265</v>
      </c>
      <c r="E390" s="44" t="s">
        <v>198</v>
      </c>
      <c r="F390" s="44" t="s">
        <v>440</v>
      </c>
      <c r="G390" s="44" t="s">
        <v>173</v>
      </c>
      <c r="H390" s="45">
        <f t="shared" si="183"/>
        <v>0</v>
      </c>
      <c r="I390" s="45">
        <f t="shared" si="184"/>
        <v>419000</v>
      </c>
      <c r="J390" s="45">
        <f t="shared" si="185"/>
        <v>419000</v>
      </c>
    </row>
    <row r="391" spans="2:10" ht="25.5">
      <c r="B391" s="47" t="s">
        <v>174</v>
      </c>
      <c r="C391" s="44" t="s">
        <v>83</v>
      </c>
      <c r="D391" s="44" t="s">
        <v>265</v>
      </c>
      <c r="E391" s="44" t="s">
        <v>198</v>
      </c>
      <c r="F391" s="44" t="s">
        <v>440</v>
      </c>
      <c r="G391" s="44" t="s">
        <v>175</v>
      </c>
      <c r="H391" s="45"/>
      <c r="I391" s="45">
        <v>419000</v>
      </c>
      <c r="J391" s="45">
        <v>419000</v>
      </c>
    </row>
    <row r="392" spans="2:10" ht="25.5">
      <c r="B392" s="58" t="s">
        <v>441</v>
      </c>
      <c r="C392" s="41" t="s">
        <v>442</v>
      </c>
      <c r="D392" s="41"/>
      <c r="E392" s="41"/>
      <c r="F392" s="41"/>
      <c r="G392" s="41"/>
      <c r="H392" s="42">
        <f aca="true" t="shared" si="186" ref="H392:H393">H393</f>
        <v>84000</v>
      </c>
      <c r="I392" s="42">
        <f aca="true" t="shared" si="187" ref="I392:I393">I393</f>
        <v>1074640</v>
      </c>
      <c r="J392" s="42">
        <f aca="true" t="shared" si="188" ref="J392:J393">J393</f>
        <v>1074640</v>
      </c>
    </row>
    <row r="393" spans="2:10" ht="12.75">
      <c r="B393" s="40" t="s">
        <v>162</v>
      </c>
      <c r="C393" s="41" t="s">
        <v>442</v>
      </c>
      <c r="D393" s="41" t="s">
        <v>163</v>
      </c>
      <c r="E393" s="41"/>
      <c r="F393" s="41"/>
      <c r="G393" s="41"/>
      <c r="H393" s="42">
        <f t="shared" si="186"/>
        <v>84000</v>
      </c>
      <c r="I393" s="42">
        <f t="shared" si="187"/>
        <v>1074640</v>
      </c>
      <c r="J393" s="42">
        <f t="shared" si="188"/>
        <v>1074640</v>
      </c>
    </row>
    <row r="394" spans="2:10" ht="44.25" customHeight="1">
      <c r="B394" s="40" t="s">
        <v>260</v>
      </c>
      <c r="C394" s="41" t="s">
        <v>442</v>
      </c>
      <c r="D394" s="41" t="s">
        <v>163</v>
      </c>
      <c r="E394" s="41" t="s">
        <v>261</v>
      </c>
      <c r="F394" s="41"/>
      <c r="G394" s="41"/>
      <c r="H394" s="42">
        <f>H395+H400</f>
        <v>84000</v>
      </c>
      <c r="I394" s="42">
        <f>I395+I400</f>
        <v>1074640</v>
      </c>
      <c r="J394" s="42">
        <f>J395+J400</f>
        <v>1074640</v>
      </c>
    </row>
    <row r="395" spans="2:10" ht="30.75" customHeight="1">
      <c r="B395" s="40" t="s">
        <v>215</v>
      </c>
      <c r="C395" s="41" t="s">
        <v>442</v>
      </c>
      <c r="D395" s="41" t="s">
        <v>163</v>
      </c>
      <c r="E395" s="41" t="s">
        <v>261</v>
      </c>
      <c r="F395" s="41" t="s">
        <v>167</v>
      </c>
      <c r="G395" s="41"/>
      <c r="H395" s="42">
        <f>H396+H398+H403</f>
        <v>84000</v>
      </c>
      <c r="I395" s="42">
        <f>I396+I398+I403</f>
        <v>365510</v>
      </c>
      <c r="J395" s="42">
        <f>J396+J398+J403</f>
        <v>365510</v>
      </c>
    </row>
    <row r="396" spans="2:10" ht="63.75">
      <c r="B396" s="46" t="s">
        <v>168</v>
      </c>
      <c r="C396" s="44" t="s">
        <v>442</v>
      </c>
      <c r="D396" s="44" t="s">
        <v>163</v>
      </c>
      <c r="E396" s="44" t="s">
        <v>261</v>
      </c>
      <c r="F396" s="44" t="s">
        <v>167</v>
      </c>
      <c r="G396" s="44" t="s">
        <v>169</v>
      </c>
      <c r="H396" s="45">
        <f>H397</f>
        <v>0</v>
      </c>
      <c r="I396" s="45">
        <f>I397</f>
        <v>330410</v>
      </c>
      <c r="J396" s="45">
        <f>J397</f>
        <v>330410</v>
      </c>
    </row>
    <row r="397" spans="2:10" ht="25.5">
      <c r="B397" s="47" t="s">
        <v>170</v>
      </c>
      <c r="C397" s="44" t="s">
        <v>442</v>
      </c>
      <c r="D397" s="44" t="s">
        <v>163</v>
      </c>
      <c r="E397" s="44" t="s">
        <v>261</v>
      </c>
      <c r="F397" s="44" t="s">
        <v>167</v>
      </c>
      <c r="G397" s="44" t="s">
        <v>171</v>
      </c>
      <c r="H397" s="45"/>
      <c r="I397" s="45">
        <f>254700+75710</f>
        <v>330410</v>
      </c>
      <c r="J397" s="45">
        <f>254700+75710</f>
        <v>330410</v>
      </c>
    </row>
    <row r="398" spans="2:10" ht="25.5">
      <c r="B398" s="47" t="s">
        <v>172</v>
      </c>
      <c r="C398" s="44" t="s">
        <v>442</v>
      </c>
      <c r="D398" s="44" t="s">
        <v>163</v>
      </c>
      <c r="E398" s="44" t="s">
        <v>261</v>
      </c>
      <c r="F398" s="44" t="s">
        <v>167</v>
      </c>
      <c r="G398" s="44" t="s">
        <v>173</v>
      </c>
      <c r="H398" s="45">
        <f>H399</f>
        <v>84000</v>
      </c>
      <c r="I398" s="45">
        <f>I399</f>
        <v>35100</v>
      </c>
      <c r="J398" s="45">
        <f>J399</f>
        <v>35100</v>
      </c>
    </row>
    <row r="399" spans="2:10" ht="25.5">
      <c r="B399" s="47" t="s">
        <v>174</v>
      </c>
      <c r="C399" s="44" t="s">
        <v>442</v>
      </c>
      <c r="D399" s="44" t="s">
        <v>163</v>
      </c>
      <c r="E399" s="44" t="s">
        <v>261</v>
      </c>
      <c r="F399" s="44" t="s">
        <v>167</v>
      </c>
      <c r="G399" s="44" t="s">
        <v>175</v>
      </c>
      <c r="H399" s="45">
        <v>84000</v>
      </c>
      <c r="I399" s="45">
        <f>35100</f>
        <v>35100</v>
      </c>
      <c r="J399" s="45">
        <f>35100</f>
        <v>35100</v>
      </c>
    </row>
    <row r="400" spans="2:10" ht="38.25">
      <c r="B400" s="40" t="s">
        <v>443</v>
      </c>
      <c r="C400" s="41" t="s">
        <v>442</v>
      </c>
      <c r="D400" s="41" t="s">
        <v>163</v>
      </c>
      <c r="E400" s="41" t="s">
        <v>261</v>
      </c>
      <c r="F400" s="41" t="s">
        <v>444</v>
      </c>
      <c r="G400" s="41"/>
      <c r="H400" s="42">
        <f aca="true" t="shared" si="189" ref="H400:H401">H401</f>
        <v>0</v>
      </c>
      <c r="I400" s="42">
        <f aca="true" t="shared" si="190" ref="I400:I401">I401</f>
        <v>709130</v>
      </c>
      <c r="J400" s="42">
        <f aca="true" t="shared" si="191" ref="J400:J401">J401</f>
        <v>709130</v>
      </c>
    </row>
    <row r="401" spans="2:10" ht="63.75">
      <c r="B401" s="46" t="s">
        <v>168</v>
      </c>
      <c r="C401" s="44" t="s">
        <v>442</v>
      </c>
      <c r="D401" s="44" t="s">
        <v>163</v>
      </c>
      <c r="E401" s="44" t="s">
        <v>261</v>
      </c>
      <c r="F401" s="44" t="s">
        <v>444</v>
      </c>
      <c r="G401" s="44" t="s">
        <v>169</v>
      </c>
      <c r="H401" s="45">
        <f t="shared" si="189"/>
        <v>0</v>
      </c>
      <c r="I401" s="45">
        <f t="shared" si="190"/>
        <v>709130</v>
      </c>
      <c r="J401" s="45">
        <f t="shared" si="191"/>
        <v>709130</v>
      </c>
    </row>
    <row r="402" spans="2:10" ht="25.5">
      <c r="B402" s="47" t="s">
        <v>170</v>
      </c>
      <c r="C402" s="44" t="s">
        <v>442</v>
      </c>
      <c r="D402" s="44" t="s">
        <v>163</v>
      </c>
      <c r="E402" s="44" t="s">
        <v>261</v>
      </c>
      <c r="F402" s="44" t="s">
        <v>444</v>
      </c>
      <c r="G402" s="44" t="s">
        <v>171</v>
      </c>
      <c r="H402" s="45"/>
      <c r="I402" s="45">
        <f>545570+163560</f>
        <v>709130</v>
      </c>
      <c r="J402" s="45">
        <f>545570+163560</f>
        <v>709130</v>
      </c>
    </row>
    <row r="403" spans="2:10" ht="12.75" hidden="1">
      <c r="B403" s="51" t="s">
        <v>176</v>
      </c>
      <c r="C403" s="44" t="s">
        <v>442</v>
      </c>
      <c r="D403" s="44" t="s">
        <v>163</v>
      </c>
      <c r="E403" s="44" t="s">
        <v>261</v>
      </c>
      <c r="F403" s="44" t="s">
        <v>167</v>
      </c>
      <c r="G403" s="44" t="s">
        <v>177</v>
      </c>
      <c r="H403" s="45">
        <f>H404</f>
        <v>0</v>
      </c>
      <c r="I403" s="45">
        <f>I404</f>
        <v>0</v>
      </c>
      <c r="J403" s="45">
        <f>J404</f>
        <v>0</v>
      </c>
    </row>
    <row r="404" spans="2:10" ht="12.75" hidden="1">
      <c r="B404" s="75" t="s">
        <v>178</v>
      </c>
      <c r="C404" s="44" t="s">
        <v>442</v>
      </c>
      <c r="D404" s="44" t="s">
        <v>163</v>
      </c>
      <c r="E404" s="44" t="s">
        <v>261</v>
      </c>
      <c r="F404" s="44" t="s">
        <v>167</v>
      </c>
      <c r="G404" s="44" t="s">
        <v>179</v>
      </c>
      <c r="H404" s="45"/>
      <c r="I404" s="45"/>
      <c r="J404" s="45"/>
    </row>
    <row r="405" spans="2:10" ht="12.75">
      <c r="B405" s="81" t="s">
        <v>445</v>
      </c>
      <c r="C405" s="82"/>
      <c r="D405" s="82"/>
      <c r="E405" s="82"/>
      <c r="F405" s="83"/>
      <c r="G405" s="82"/>
      <c r="H405" s="84">
        <f>H23+H33+H111+H136+H160+H392</f>
        <v>5668861.72</v>
      </c>
      <c r="I405" s="84">
        <f>I23+I33+I111+I136+I160+I392</f>
        <v>413037344.64</v>
      </c>
      <c r="J405" s="84">
        <f>J23+J33+J111+J136+J160+J392</f>
        <v>419815921.86</v>
      </c>
    </row>
  </sheetData>
  <sheetProtection selectLockedCells="1" selectUnlockedCells="1"/>
  <mergeCells count="12">
    <mergeCell ref="B18:J18"/>
    <mergeCell ref="B19:J19"/>
    <mergeCell ref="B20:J20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</mergeCells>
  <printOptions/>
  <pageMargins left="0.7875" right="0.39375" top="0.5902777777777778" bottom="0.5902777777777778" header="0.5118055555555555" footer="0.5118055555555555"/>
  <pageSetup fitToHeight="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T392"/>
  <sheetViews>
    <sheetView view="pageBreakPreview" zoomScale="80" zoomScaleNormal="80" zoomScaleSheetLayoutView="80" workbookViewId="0" topLeftCell="B1">
      <selection activeCell="R277" sqref="R277"/>
    </sheetView>
  </sheetViews>
  <sheetFormatPr defaultColWidth="8.00390625" defaultRowHeight="12.75"/>
  <cols>
    <col min="1" max="1" width="9.00390625" style="85" hidden="1" customWidth="1"/>
    <col min="2" max="2" width="49.625" style="85" customWidth="1"/>
    <col min="3" max="3" width="4.375" style="85" customWidth="1"/>
    <col min="4" max="4" width="4.625" style="85" customWidth="1"/>
    <col min="5" max="5" width="5.00390625" style="85" customWidth="1"/>
    <col min="6" max="6" width="6.25390625" style="85" customWidth="1"/>
    <col min="7" max="8" width="5.75390625" style="85" hidden="1" customWidth="1"/>
    <col min="9" max="9" width="7.75390625" style="85" customWidth="1"/>
    <col min="10" max="10" width="5.375" style="85" customWidth="1"/>
    <col min="11" max="11" width="16.00390625" style="32" customWidth="1"/>
    <col min="12" max="13" width="16.00390625" style="85" customWidth="1"/>
    <col min="14" max="14" width="9.125" style="85" customWidth="1"/>
    <col min="15" max="15" width="7.375" style="85" customWidth="1"/>
    <col min="16" max="16" width="9.125" style="85" hidden="1" customWidth="1"/>
    <col min="17" max="196" width="9.125" style="85" customWidth="1"/>
    <col min="197" max="197" width="9.00390625" style="85" hidden="1" customWidth="1"/>
    <col min="198" max="198" width="45.375" style="85" customWidth="1"/>
    <col min="199" max="199" width="4.375" style="85" customWidth="1"/>
    <col min="200" max="201" width="6.375" style="85" customWidth="1"/>
    <col min="202" max="202" width="6.25390625" style="85" customWidth="1"/>
    <col min="203" max="204" width="9.00390625" style="85" hidden="1" customWidth="1"/>
    <col min="205" max="205" width="7.75390625" style="85" customWidth="1"/>
    <col min="206" max="206" width="5.375" style="85" customWidth="1"/>
    <col min="207" max="207" width="17.125" style="85" customWidth="1"/>
    <col min="208" max="208" width="9.00390625" style="85" hidden="1" customWidth="1"/>
    <col min="209" max="16384" width="9.125" style="85" customWidth="1"/>
  </cols>
  <sheetData>
    <row r="1" spans="2:20" ht="18.75" customHeight="1">
      <c r="B1" s="86"/>
      <c r="C1" s="86"/>
      <c r="D1" s="86"/>
      <c r="E1" s="86"/>
      <c r="F1" s="86"/>
      <c r="G1" s="86"/>
      <c r="H1" s="86"/>
      <c r="I1" s="1"/>
      <c r="J1" s="1" t="s">
        <v>446</v>
      </c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ht="18.75" customHeight="1">
      <c r="B2" s="86"/>
      <c r="C2" s="86"/>
      <c r="D2" s="86"/>
      <c r="E2" s="86"/>
      <c r="F2" s="86"/>
      <c r="G2" s="86"/>
      <c r="H2" s="86"/>
      <c r="I2" s="1"/>
      <c r="J2" s="1" t="s">
        <v>1</v>
      </c>
      <c r="K2" s="1"/>
      <c r="L2" s="1"/>
      <c r="M2" s="1"/>
      <c r="N2" s="1"/>
      <c r="O2" s="1"/>
      <c r="P2" s="1"/>
      <c r="Q2" s="1"/>
      <c r="R2" s="1"/>
      <c r="S2" s="1"/>
      <c r="T2" s="1"/>
    </row>
    <row r="3" spans="2:20" ht="18.75" customHeight="1">
      <c r="B3" s="86"/>
      <c r="C3" s="86"/>
      <c r="D3" s="86"/>
      <c r="E3" s="86"/>
      <c r="F3" s="86"/>
      <c r="G3" s="86"/>
      <c r="H3" s="86"/>
      <c r="I3" s="1"/>
      <c r="J3" s="1" t="s">
        <v>2</v>
      </c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ht="18.75" customHeight="1">
      <c r="B4" s="86"/>
      <c r="C4" s="86"/>
      <c r="D4" s="86"/>
      <c r="E4" s="86"/>
      <c r="F4" s="86"/>
      <c r="G4" s="86"/>
      <c r="H4" s="86"/>
      <c r="I4" s="1"/>
      <c r="J4" s="1" t="s">
        <v>3</v>
      </c>
      <c r="K4" s="1"/>
      <c r="L4" s="1"/>
      <c r="M4" s="1"/>
      <c r="N4" s="1"/>
      <c r="O4" s="1"/>
      <c r="P4" s="1"/>
      <c r="Q4" s="1"/>
      <c r="R4" s="1"/>
      <c r="S4" s="1"/>
      <c r="T4" s="1"/>
    </row>
    <row r="5" spans="2:20" ht="18.75" customHeight="1">
      <c r="B5" s="86"/>
      <c r="C5" s="86"/>
      <c r="D5" s="86"/>
      <c r="E5" s="86"/>
      <c r="F5" s="86"/>
      <c r="G5" s="86"/>
      <c r="H5" s="86"/>
      <c r="I5" s="1"/>
      <c r="J5" s="1" t="s">
        <v>145</v>
      </c>
      <c r="K5" s="1"/>
      <c r="L5" s="1"/>
      <c r="M5" s="1"/>
      <c r="N5" s="1"/>
      <c r="O5" s="1"/>
      <c r="P5" s="1"/>
      <c r="Q5" s="1"/>
      <c r="R5" s="1"/>
      <c r="S5" s="1"/>
      <c r="T5" s="1"/>
    </row>
    <row r="6" spans="2:20" ht="18.75" customHeight="1">
      <c r="B6" s="86"/>
      <c r="C6" s="86"/>
      <c r="D6" s="86"/>
      <c r="E6" s="86"/>
      <c r="F6" s="86"/>
      <c r="G6" s="86"/>
      <c r="H6" s="86"/>
      <c r="I6" s="1"/>
      <c r="J6" s="1" t="s">
        <v>146</v>
      </c>
      <c r="K6" s="1"/>
      <c r="L6" s="1"/>
      <c r="M6" s="1"/>
      <c r="N6" s="1"/>
      <c r="O6" s="1"/>
      <c r="P6" s="1"/>
      <c r="Q6" s="1"/>
      <c r="R6" s="1"/>
      <c r="S6" s="1"/>
      <c r="T6" s="1"/>
    </row>
    <row r="7" spans="2:20" ht="18.75" customHeight="1">
      <c r="B7" s="86"/>
      <c r="C7" s="86"/>
      <c r="D7" s="86"/>
      <c r="E7" s="86"/>
      <c r="F7" s="86"/>
      <c r="G7" s="86"/>
      <c r="H7" s="86"/>
      <c r="I7" s="1"/>
      <c r="J7" s="1" t="s">
        <v>2</v>
      </c>
      <c r="K7" s="1"/>
      <c r="L7" s="1"/>
      <c r="M7" s="1"/>
      <c r="N7" s="1"/>
      <c r="O7" s="1"/>
      <c r="P7" s="1"/>
      <c r="Q7" s="1"/>
      <c r="R7" s="1"/>
      <c r="S7" s="1"/>
      <c r="T7" s="1"/>
    </row>
    <row r="8" spans="2:20" ht="18.75" customHeight="1">
      <c r="B8" s="86"/>
      <c r="C8" s="86"/>
      <c r="D8" s="86"/>
      <c r="E8" s="86"/>
      <c r="F8" s="86"/>
      <c r="G8" s="86"/>
      <c r="H8" s="86"/>
      <c r="I8" s="1"/>
      <c r="J8" s="1" t="s">
        <v>6</v>
      </c>
      <c r="K8" s="1"/>
      <c r="L8" s="1"/>
      <c r="M8" s="1"/>
      <c r="N8" s="1"/>
      <c r="O8" s="1"/>
      <c r="P8" s="1"/>
      <c r="Q8" s="1"/>
      <c r="R8" s="1"/>
      <c r="S8" s="1"/>
      <c r="T8" s="1"/>
    </row>
    <row r="9" spans="2:20" ht="18.75" customHeight="1">
      <c r="B9" s="86"/>
      <c r="C9" s="86"/>
      <c r="D9" s="86"/>
      <c r="E9" s="86"/>
      <c r="F9" s="86"/>
      <c r="G9" s="86"/>
      <c r="H9" s="86"/>
      <c r="I9" s="1"/>
      <c r="J9" s="1" t="s">
        <v>7</v>
      </c>
      <c r="K9" s="1"/>
      <c r="L9" s="1"/>
      <c r="M9" s="1"/>
      <c r="N9" s="1"/>
      <c r="O9" s="1"/>
      <c r="P9" s="1"/>
      <c r="Q9" s="1"/>
      <c r="R9" s="1"/>
      <c r="S9" s="1"/>
      <c r="T9" s="1"/>
    </row>
    <row r="10" spans="2:20" ht="18.75" customHeight="1">
      <c r="B10" s="86"/>
      <c r="C10" s="86"/>
      <c r="D10" s="86"/>
      <c r="E10" s="86"/>
      <c r="F10" s="86"/>
      <c r="G10" s="86"/>
      <c r="H10" s="86"/>
      <c r="I10" s="1"/>
      <c r="J10" s="1" t="s">
        <v>8</v>
      </c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2:20" ht="18.75" customHeight="1">
      <c r="B11" s="86"/>
      <c r="C11" s="86"/>
      <c r="D11" s="86"/>
      <c r="E11" s="86"/>
      <c r="F11" s="86"/>
      <c r="G11" s="86"/>
      <c r="H11" s="86"/>
      <c r="I11" s="1"/>
      <c r="J11" s="3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2:20" ht="18.75" customHeight="1">
      <c r="B12" s="86"/>
      <c r="C12" s="86"/>
      <c r="D12" s="86"/>
      <c r="E12" s="86"/>
      <c r="F12" s="86"/>
      <c r="G12" s="86"/>
      <c r="H12" s="86"/>
      <c r="I12" s="1"/>
      <c r="J12" s="1" t="s">
        <v>447</v>
      </c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2:20" ht="18.75" customHeight="1">
      <c r="B13" s="86"/>
      <c r="C13" s="86"/>
      <c r="D13" s="86"/>
      <c r="E13" s="86"/>
      <c r="F13" s="86"/>
      <c r="G13" s="86"/>
      <c r="H13" s="86"/>
      <c r="I13" s="1"/>
      <c r="J13" s="1" t="s">
        <v>148</v>
      </c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2:20" ht="18.75" customHeight="1">
      <c r="B14" s="86"/>
      <c r="C14" s="86"/>
      <c r="D14" s="86"/>
      <c r="E14" s="86"/>
      <c r="F14" s="86"/>
      <c r="G14" s="86"/>
      <c r="H14" s="86"/>
      <c r="I14" s="1"/>
      <c r="J14" s="1" t="s">
        <v>2</v>
      </c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2:20" ht="15.75" customHeight="1">
      <c r="B15" s="86"/>
      <c r="C15" s="86"/>
      <c r="D15" s="86"/>
      <c r="E15" s="86"/>
      <c r="F15" s="86"/>
      <c r="G15" s="86"/>
      <c r="H15" s="86"/>
      <c r="I15" s="1"/>
      <c r="J15" s="4" t="s">
        <v>6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2:20" ht="22.5" customHeight="1">
      <c r="B16" s="86"/>
      <c r="C16" s="86"/>
      <c r="D16" s="86"/>
      <c r="E16" s="86"/>
      <c r="F16" s="86"/>
      <c r="G16" s="86"/>
      <c r="H16" s="86"/>
      <c r="I16" s="1"/>
      <c r="J16" s="4" t="s">
        <v>7</v>
      </c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2:20" ht="18" customHeight="1">
      <c r="B17" s="86"/>
      <c r="C17" s="86"/>
      <c r="D17" s="86"/>
      <c r="E17" s="86"/>
      <c r="F17" s="86"/>
      <c r="G17" s="86"/>
      <c r="H17" s="86"/>
      <c r="I17" s="1"/>
      <c r="J17" s="1" t="s">
        <v>8</v>
      </c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2:20" ht="18.75">
      <c r="B18" s="86"/>
      <c r="C18" s="86"/>
      <c r="D18" s="86"/>
      <c r="E18" s="86"/>
      <c r="F18" s="86"/>
      <c r="G18" s="86"/>
      <c r="H18" s="86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13" ht="15.75" customHeight="1">
      <c r="A19" s="87"/>
      <c r="B19" s="88" t="s">
        <v>448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</row>
    <row r="20" spans="1:13" ht="12.75">
      <c r="A20" s="87"/>
      <c r="B20" s="89"/>
      <c r="C20" s="89"/>
      <c r="D20" s="89"/>
      <c r="E20" s="89"/>
      <c r="F20" s="89"/>
      <c r="G20" s="89"/>
      <c r="H20" s="89"/>
      <c r="I20" s="89"/>
      <c r="J20" s="89"/>
      <c r="M20" s="90" t="s">
        <v>449</v>
      </c>
    </row>
    <row r="21" spans="1:13" ht="12.75" customHeight="1">
      <c r="A21" s="89"/>
      <c r="B21" s="91" t="s">
        <v>151</v>
      </c>
      <c r="C21" s="91" t="s">
        <v>450</v>
      </c>
      <c r="D21" s="91" t="s">
        <v>451</v>
      </c>
      <c r="E21" s="92" t="s">
        <v>452</v>
      </c>
      <c r="F21" s="93" t="s">
        <v>152</v>
      </c>
      <c r="G21" s="93" t="s">
        <v>153</v>
      </c>
      <c r="H21" s="93" t="s">
        <v>154</v>
      </c>
      <c r="I21" s="93" t="s">
        <v>453</v>
      </c>
      <c r="J21" s="93" t="s">
        <v>156</v>
      </c>
      <c r="K21" s="39" t="s">
        <v>157</v>
      </c>
      <c r="L21" s="94" t="s">
        <v>158</v>
      </c>
      <c r="M21" s="94" t="s">
        <v>454</v>
      </c>
    </row>
    <row r="22" spans="1:13" ht="12.75">
      <c r="A22" s="89"/>
      <c r="B22" s="91"/>
      <c r="C22" s="91"/>
      <c r="D22" s="91"/>
      <c r="E22" s="92"/>
      <c r="F22" s="93"/>
      <c r="G22" s="93"/>
      <c r="H22" s="93"/>
      <c r="I22" s="93"/>
      <c r="J22" s="93"/>
      <c r="K22" s="39"/>
      <c r="L22" s="94"/>
      <c r="M22" s="94"/>
    </row>
    <row r="23" spans="1:13" s="32" customFormat="1" ht="45">
      <c r="A23" s="36"/>
      <c r="B23" s="95" t="s">
        <v>455</v>
      </c>
      <c r="C23" s="96" t="s">
        <v>198</v>
      </c>
      <c r="D23" s="96" t="s">
        <v>456</v>
      </c>
      <c r="E23" s="96"/>
      <c r="F23" s="97"/>
      <c r="G23" s="97"/>
      <c r="H23" s="97"/>
      <c r="I23" s="97"/>
      <c r="J23" s="97"/>
      <c r="K23" s="98">
        <f>K24</f>
        <v>3857884.15</v>
      </c>
      <c r="L23" s="98">
        <f>L24</f>
        <v>101256550.64</v>
      </c>
      <c r="M23" s="98">
        <f>M24</f>
        <v>103474227.86</v>
      </c>
    </row>
    <row r="24" spans="2:13" s="32" customFormat="1" ht="25.5">
      <c r="B24" s="40" t="s">
        <v>285</v>
      </c>
      <c r="C24" s="99" t="s">
        <v>198</v>
      </c>
      <c r="D24" s="99" t="s">
        <v>456</v>
      </c>
      <c r="E24" s="99" t="s">
        <v>457</v>
      </c>
      <c r="F24" s="100" t="s">
        <v>83</v>
      </c>
      <c r="G24" s="100"/>
      <c r="H24" s="100"/>
      <c r="I24" s="100"/>
      <c r="J24" s="100"/>
      <c r="K24" s="101">
        <f>K61+K67+K70+K81+K84+K130+K87+K133+K90+K98+K25+K93+K119+K116+K78+K32+K113+K35+K38+K50+K55+K58+K64+K101+K127+K104+K122+K110+K136+K139+K148+K43+K46+K145+K142+K107</f>
        <v>3857884.15</v>
      </c>
      <c r="L24" s="101">
        <f>L61+L67+L70+L81+L84+L130+L87+L133+L90+L98+L25+L93+L119+L116+L78+L32+L113+L35+L38+L50+L55+L58+L64+L101+L127+L104+L122+L110+L136+L139+L148+L43+L46+L145+L142</f>
        <v>101256550.64</v>
      </c>
      <c r="M24" s="101">
        <f>M61+M67+M70+M81+M84+M130+M87+M133+M90+M98+M25+M93+M119+M116+M78+M32+M113+M35+M38+M50+M55+M58+M64+M101+M127+M104+M122+M110+M136+M139+M148+M43+M46+M145+M142</f>
        <v>103474227.86</v>
      </c>
    </row>
    <row r="25" spans="2:13" s="32" customFormat="1" ht="119.25" customHeight="1">
      <c r="B25" s="58" t="s">
        <v>301</v>
      </c>
      <c r="C25" s="102" t="s">
        <v>198</v>
      </c>
      <c r="D25" s="102" t="s">
        <v>456</v>
      </c>
      <c r="E25" s="99" t="s">
        <v>457</v>
      </c>
      <c r="F25" s="103" t="s">
        <v>83</v>
      </c>
      <c r="G25" s="103" t="s">
        <v>163</v>
      </c>
      <c r="H25" s="103" t="s">
        <v>245</v>
      </c>
      <c r="I25" s="103" t="s">
        <v>458</v>
      </c>
      <c r="J25" s="103"/>
      <c r="K25" s="104">
        <f>K26+K28+K30</f>
        <v>0</v>
      </c>
      <c r="L25" s="104">
        <f>L26+L28+L30</f>
        <v>1094556</v>
      </c>
      <c r="M25" s="104">
        <f>M26+M28+M30</f>
        <v>1094556</v>
      </c>
    </row>
    <row r="26" spans="2:13" s="32" customFormat="1" ht="74.25" customHeight="1">
      <c r="B26" s="105" t="s">
        <v>168</v>
      </c>
      <c r="C26" s="106" t="s">
        <v>198</v>
      </c>
      <c r="D26" s="106" t="s">
        <v>456</v>
      </c>
      <c r="E26" s="106" t="s">
        <v>457</v>
      </c>
      <c r="F26" s="59" t="s">
        <v>83</v>
      </c>
      <c r="G26" s="59" t="s">
        <v>163</v>
      </c>
      <c r="H26" s="59" t="s">
        <v>245</v>
      </c>
      <c r="I26" s="107" t="s">
        <v>458</v>
      </c>
      <c r="J26" s="59" t="s">
        <v>169</v>
      </c>
      <c r="K26" s="60">
        <f>K27</f>
        <v>0</v>
      </c>
      <c r="L26" s="60">
        <f>L27</f>
        <v>1019798</v>
      </c>
      <c r="M26" s="60">
        <f>M27</f>
        <v>1019798</v>
      </c>
    </row>
    <row r="27" spans="2:13" s="32" customFormat="1" ht="25.5">
      <c r="B27" s="108" t="s">
        <v>170</v>
      </c>
      <c r="C27" s="106" t="s">
        <v>198</v>
      </c>
      <c r="D27" s="106" t="s">
        <v>456</v>
      </c>
      <c r="E27" s="106" t="s">
        <v>457</v>
      </c>
      <c r="F27" s="59" t="s">
        <v>83</v>
      </c>
      <c r="G27" s="59" t="s">
        <v>163</v>
      </c>
      <c r="H27" s="59" t="s">
        <v>245</v>
      </c>
      <c r="I27" s="107" t="s">
        <v>458</v>
      </c>
      <c r="J27" s="59" t="s">
        <v>171</v>
      </c>
      <c r="K27" s="60"/>
      <c r="L27" s="60">
        <f>274490+745308</f>
        <v>1019798</v>
      </c>
      <c r="M27" s="60">
        <f>274490+745308</f>
        <v>1019798</v>
      </c>
    </row>
    <row r="28" spans="2:13" s="32" customFormat="1" ht="25.5">
      <c r="B28" s="108" t="s">
        <v>172</v>
      </c>
      <c r="C28" s="106" t="s">
        <v>198</v>
      </c>
      <c r="D28" s="106" t="s">
        <v>456</v>
      </c>
      <c r="E28" s="106" t="s">
        <v>457</v>
      </c>
      <c r="F28" s="59" t="s">
        <v>83</v>
      </c>
      <c r="G28" s="59" t="s">
        <v>163</v>
      </c>
      <c r="H28" s="59" t="s">
        <v>245</v>
      </c>
      <c r="I28" s="107" t="s">
        <v>458</v>
      </c>
      <c r="J28" s="59" t="s">
        <v>173</v>
      </c>
      <c r="K28" s="60">
        <f>K29</f>
        <v>0</v>
      </c>
      <c r="L28" s="60">
        <f>L29</f>
        <v>74558</v>
      </c>
      <c r="M28" s="60">
        <f>M29</f>
        <v>74558</v>
      </c>
    </row>
    <row r="29" spans="2:13" s="32" customFormat="1" ht="30.75" customHeight="1">
      <c r="B29" s="108" t="s">
        <v>174</v>
      </c>
      <c r="C29" s="106" t="s">
        <v>198</v>
      </c>
      <c r="D29" s="106" t="s">
        <v>456</v>
      </c>
      <c r="E29" s="106" t="s">
        <v>457</v>
      </c>
      <c r="F29" s="59" t="s">
        <v>83</v>
      </c>
      <c r="G29" s="59" t="s">
        <v>163</v>
      </c>
      <c r="H29" s="59" t="s">
        <v>245</v>
      </c>
      <c r="I29" s="107" t="s">
        <v>458</v>
      </c>
      <c r="J29" s="59" t="s">
        <v>175</v>
      </c>
      <c r="K29" s="60"/>
      <c r="L29" s="60">
        <f>38326+36232</f>
        <v>74558</v>
      </c>
      <c r="M29" s="60">
        <f>38326+36232</f>
        <v>74558</v>
      </c>
    </row>
    <row r="30" spans="2:13" s="32" customFormat="1" ht="12.75">
      <c r="B30" s="68" t="s">
        <v>303</v>
      </c>
      <c r="C30" s="109" t="s">
        <v>198</v>
      </c>
      <c r="D30" s="109" t="s">
        <v>456</v>
      </c>
      <c r="E30" s="109" t="s">
        <v>457</v>
      </c>
      <c r="F30" s="69" t="s">
        <v>83</v>
      </c>
      <c r="G30" s="69" t="s">
        <v>163</v>
      </c>
      <c r="H30" s="69" t="s">
        <v>245</v>
      </c>
      <c r="I30" s="107" t="s">
        <v>458</v>
      </c>
      <c r="J30" s="69" t="s">
        <v>277</v>
      </c>
      <c r="K30" s="60">
        <f>K31</f>
        <v>0</v>
      </c>
      <c r="L30" s="60">
        <f>L31</f>
        <v>200</v>
      </c>
      <c r="M30" s="60">
        <f>M31</f>
        <v>200</v>
      </c>
    </row>
    <row r="31" spans="2:13" s="32" customFormat="1" ht="12.75">
      <c r="B31" s="68" t="s">
        <v>304</v>
      </c>
      <c r="C31" s="109" t="s">
        <v>198</v>
      </c>
      <c r="D31" s="109" t="s">
        <v>456</v>
      </c>
      <c r="E31" s="109" t="s">
        <v>457</v>
      </c>
      <c r="F31" s="69" t="s">
        <v>83</v>
      </c>
      <c r="G31" s="69" t="s">
        <v>163</v>
      </c>
      <c r="H31" s="69" t="s">
        <v>245</v>
      </c>
      <c r="I31" s="107" t="s">
        <v>458</v>
      </c>
      <c r="J31" s="69" t="s">
        <v>305</v>
      </c>
      <c r="K31" s="60"/>
      <c r="L31" s="60">
        <v>200</v>
      </c>
      <c r="M31" s="60">
        <v>200</v>
      </c>
    </row>
    <row r="32" spans="2:13" s="32" customFormat="1" ht="96.75" customHeight="1">
      <c r="B32" s="40" t="s">
        <v>388</v>
      </c>
      <c r="C32" s="99" t="s">
        <v>198</v>
      </c>
      <c r="D32" s="99" t="s">
        <v>456</v>
      </c>
      <c r="E32" s="99" t="s">
        <v>457</v>
      </c>
      <c r="F32" s="100" t="s">
        <v>83</v>
      </c>
      <c r="G32" s="100"/>
      <c r="H32" s="100"/>
      <c r="I32" s="100" t="s">
        <v>459</v>
      </c>
      <c r="J32" s="100"/>
      <c r="K32" s="101">
        <f aca="true" t="shared" si="0" ref="K32:K33">K33</f>
        <v>0</v>
      </c>
      <c r="L32" s="101">
        <f aca="true" t="shared" si="1" ref="L32:L33">L33</f>
        <v>168540</v>
      </c>
      <c r="M32" s="101">
        <f aca="true" t="shared" si="2" ref="M32:M33">M33</f>
        <v>168540</v>
      </c>
    </row>
    <row r="33" spans="2:13" s="32" customFormat="1" ht="33.75" customHeight="1">
      <c r="B33" s="51" t="s">
        <v>186</v>
      </c>
      <c r="C33" s="106" t="s">
        <v>198</v>
      </c>
      <c r="D33" s="106" t="s">
        <v>456</v>
      </c>
      <c r="E33" s="106" t="s">
        <v>457</v>
      </c>
      <c r="F33" s="59" t="s">
        <v>83</v>
      </c>
      <c r="G33" s="59"/>
      <c r="H33" s="59"/>
      <c r="I33" s="59" t="s">
        <v>459</v>
      </c>
      <c r="J33" s="59" t="s">
        <v>187</v>
      </c>
      <c r="K33" s="60">
        <f t="shared" si="0"/>
        <v>0</v>
      </c>
      <c r="L33" s="60">
        <f t="shared" si="1"/>
        <v>168540</v>
      </c>
      <c r="M33" s="60">
        <f t="shared" si="2"/>
        <v>168540</v>
      </c>
    </row>
    <row r="34" spans="2:13" s="32" customFormat="1" ht="24" customHeight="1">
      <c r="B34" s="51" t="s">
        <v>188</v>
      </c>
      <c r="C34" s="106" t="s">
        <v>198</v>
      </c>
      <c r="D34" s="106" t="s">
        <v>456</v>
      </c>
      <c r="E34" s="106" t="s">
        <v>457</v>
      </c>
      <c r="F34" s="59" t="s">
        <v>83</v>
      </c>
      <c r="G34" s="59"/>
      <c r="H34" s="59"/>
      <c r="I34" s="59" t="s">
        <v>459</v>
      </c>
      <c r="J34" s="59" t="s">
        <v>189</v>
      </c>
      <c r="K34" s="60"/>
      <c r="L34" s="60">
        <v>168540</v>
      </c>
      <c r="M34" s="60">
        <v>168540</v>
      </c>
    </row>
    <row r="35" spans="2:13" s="32" customFormat="1" ht="46.5" customHeight="1">
      <c r="B35" s="40" t="s">
        <v>409</v>
      </c>
      <c r="C35" s="99" t="s">
        <v>198</v>
      </c>
      <c r="D35" s="99" t="s">
        <v>456</v>
      </c>
      <c r="E35" s="99" t="s">
        <v>457</v>
      </c>
      <c r="F35" s="100" t="s">
        <v>83</v>
      </c>
      <c r="G35" s="100" t="s">
        <v>234</v>
      </c>
      <c r="H35" s="100" t="s">
        <v>165</v>
      </c>
      <c r="I35" s="100" t="s">
        <v>460</v>
      </c>
      <c r="J35" s="100"/>
      <c r="K35" s="101">
        <f aca="true" t="shared" si="3" ref="K35:K36">K36</f>
        <v>0</v>
      </c>
      <c r="L35" s="101">
        <f aca="true" t="shared" si="4" ref="L35:L36">L36</f>
        <v>96000</v>
      </c>
      <c r="M35" s="101">
        <f aca="true" t="shared" si="5" ref="M35:M36">M36</f>
        <v>81000</v>
      </c>
    </row>
    <row r="36" spans="2:13" s="32" customFormat="1" ht="12.75">
      <c r="B36" s="51" t="s">
        <v>407</v>
      </c>
      <c r="C36" s="106" t="s">
        <v>198</v>
      </c>
      <c r="D36" s="106" t="s">
        <v>456</v>
      </c>
      <c r="E36" s="106" t="s">
        <v>457</v>
      </c>
      <c r="F36" s="59" t="s">
        <v>83</v>
      </c>
      <c r="G36" s="59" t="s">
        <v>234</v>
      </c>
      <c r="H36" s="59" t="s">
        <v>165</v>
      </c>
      <c r="I36" s="59" t="s">
        <v>460</v>
      </c>
      <c r="J36" s="59" t="s">
        <v>240</v>
      </c>
      <c r="K36" s="60">
        <f t="shared" si="3"/>
        <v>0</v>
      </c>
      <c r="L36" s="60">
        <f t="shared" si="4"/>
        <v>96000</v>
      </c>
      <c r="M36" s="60">
        <f t="shared" si="5"/>
        <v>81000</v>
      </c>
    </row>
    <row r="37" spans="2:13" s="32" customFormat="1" ht="25.5">
      <c r="B37" s="75" t="s">
        <v>241</v>
      </c>
      <c r="C37" s="106" t="s">
        <v>198</v>
      </c>
      <c r="D37" s="106" t="s">
        <v>456</v>
      </c>
      <c r="E37" s="106" t="s">
        <v>457</v>
      </c>
      <c r="F37" s="59" t="s">
        <v>83</v>
      </c>
      <c r="G37" s="59" t="s">
        <v>234</v>
      </c>
      <c r="H37" s="59" t="s">
        <v>165</v>
      </c>
      <c r="I37" s="59" t="s">
        <v>460</v>
      </c>
      <c r="J37" s="59" t="s">
        <v>242</v>
      </c>
      <c r="K37" s="60"/>
      <c r="L37" s="60">
        <v>96000</v>
      </c>
      <c r="M37" s="60">
        <v>81000</v>
      </c>
    </row>
    <row r="38" spans="2:13" s="32" customFormat="1" ht="122.25" customHeight="1">
      <c r="B38" s="40" t="s">
        <v>424</v>
      </c>
      <c r="C38" s="99" t="s">
        <v>198</v>
      </c>
      <c r="D38" s="99" t="s">
        <v>456</v>
      </c>
      <c r="E38" s="99" t="s">
        <v>457</v>
      </c>
      <c r="F38" s="100" t="s">
        <v>83</v>
      </c>
      <c r="G38" s="100" t="s">
        <v>234</v>
      </c>
      <c r="H38" s="100" t="s">
        <v>236</v>
      </c>
      <c r="I38" s="100" t="s">
        <v>461</v>
      </c>
      <c r="J38" s="100"/>
      <c r="K38" s="101">
        <f>K39+K41</f>
        <v>0</v>
      </c>
      <c r="L38" s="101">
        <f>L39+L41</f>
        <v>625232</v>
      </c>
      <c r="M38" s="101">
        <f>M39+M41</f>
        <v>625232</v>
      </c>
    </row>
    <row r="39" spans="2:13" s="32" customFormat="1" ht="78" customHeight="1">
      <c r="B39" s="105" t="s">
        <v>168</v>
      </c>
      <c r="C39" s="106" t="s">
        <v>198</v>
      </c>
      <c r="D39" s="106" t="s">
        <v>456</v>
      </c>
      <c r="E39" s="106" t="s">
        <v>457</v>
      </c>
      <c r="F39" s="59" t="s">
        <v>83</v>
      </c>
      <c r="G39" s="59" t="s">
        <v>234</v>
      </c>
      <c r="H39" s="59" t="s">
        <v>261</v>
      </c>
      <c r="I39" s="59" t="s">
        <v>461</v>
      </c>
      <c r="J39" s="59" t="s">
        <v>169</v>
      </c>
      <c r="K39" s="60">
        <f>K40</f>
        <v>0</v>
      </c>
      <c r="L39" s="60">
        <f>L40</f>
        <v>500145</v>
      </c>
      <c r="M39" s="60">
        <f>M40</f>
        <v>500145</v>
      </c>
    </row>
    <row r="40" spans="2:13" s="32" customFormat="1" ht="25.5">
      <c r="B40" s="108" t="s">
        <v>170</v>
      </c>
      <c r="C40" s="106" t="s">
        <v>198</v>
      </c>
      <c r="D40" s="106" t="s">
        <v>456</v>
      </c>
      <c r="E40" s="106" t="s">
        <v>457</v>
      </c>
      <c r="F40" s="59" t="s">
        <v>83</v>
      </c>
      <c r="G40" s="59" t="s">
        <v>234</v>
      </c>
      <c r="H40" s="59" t="s">
        <v>261</v>
      </c>
      <c r="I40" s="59" t="s">
        <v>461</v>
      </c>
      <c r="J40" s="59" t="s">
        <v>171</v>
      </c>
      <c r="K40" s="60"/>
      <c r="L40" s="60">
        <v>500145</v>
      </c>
      <c r="M40" s="60">
        <v>500145</v>
      </c>
    </row>
    <row r="41" spans="2:13" s="32" customFormat="1" ht="25.5">
      <c r="B41" s="108" t="s">
        <v>172</v>
      </c>
      <c r="C41" s="106" t="s">
        <v>198</v>
      </c>
      <c r="D41" s="106" t="s">
        <v>456</v>
      </c>
      <c r="E41" s="106" t="s">
        <v>457</v>
      </c>
      <c r="F41" s="59" t="s">
        <v>83</v>
      </c>
      <c r="G41" s="59" t="s">
        <v>234</v>
      </c>
      <c r="H41" s="59" t="s">
        <v>261</v>
      </c>
      <c r="I41" s="59" t="s">
        <v>461</v>
      </c>
      <c r="J41" s="59" t="s">
        <v>173</v>
      </c>
      <c r="K41" s="60">
        <f>K42</f>
        <v>0</v>
      </c>
      <c r="L41" s="60">
        <f>L42</f>
        <v>125087</v>
      </c>
      <c r="M41" s="60">
        <f>M42</f>
        <v>125087</v>
      </c>
    </row>
    <row r="42" spans="2:13" s="32" customFormat="1" ht="25.5" customHeight="1">
      <c r="B42" s="108" t="s">
        <v>174</v>
      </c>
      <c r="C42" s="106" t="s">
        <v>198</v>
      </c>
      <c r="D42" s="106" t="s">
        <v>456</v>
      </c>
      <c r="E42" s="106" t="s">
        <v>457</v>
      </c>
      <c r="F42" s="59" t="s">
        <v>83</v>
      </c>
      <c r="G42" s="59" t="s">
        <v>234</v>
      </c>
      <c r="H42" s="59" t="s">
        <v>261</v>
      </c>
      <c r="I42" s="59" t="s">
        <v>461</v>
      </c>
      <c r="J42" s="59" t="s">
        <v>175</v>
      </c>
      <c r="K42" s="60"/>
      <c r="L42" s="60">
        <v>125087</v>
      </c>
      <c r="M42" s="60">
        <v>125087</v>
      </c>
    </row>
    <row r="43" spans="2:13" s="32" customFormat="1" ht="147.75" customHeight="1">
      <c r="B43" s="40" t="s">
        <v>426</v>
      </c>
      <c r="C43" s="99" t="s">
        <v>198</v>
      </c>
      <c r="D43" s="99" t="s">
        <v>456</v>
      </c>
      <c r="E43" s="99" t="s">
        <v>457</v>
      </c>
      <c r="F43" s="100" t="s">
        <v>83</v>
      </c>
      <c r="G43" s="100" t="s">
        <v>234</v>
      </c>
      <c r="H43" s="100" t="s">
        <v>261</v>
      </c>
      <c r="I43" s="100" t="s">
        <v>462</v>
      </c>
      <c r="J43" s="100"/>
      <c r="K43" s="101">
        <f aca="true" t="shared" si="6" ref="K43:K44">K44</f>
        <v>0</v>
      </c>
      <c r="L43" s="101">
        <f aca="true" t="shared" si="7" ref="L43:L44">L44</f>
        <v>70000</v>
      </c>
      <c r="M43" s="101">
        <f aca="true" t="shared" si="8" ref="M43:M44">M44</f>
        <v>70000</v>
      </c>
    </row>
    <row r="44" spans="2:13" s="32" customFormat="1" ht="25.5">
      <c r="B44" s="108" t="s">
        <v>172</v>
      </c>
      <c r="C44" s="106" t="s">
        <v>198</v>
      </c>
      <c r="D44" s="106" t="s">
        <v>456</v>
      </c>
      <c r="E44" s="106" t="s">
        <v>457</v>
      </c>
      <c r="F44" s="59" t="s">
        <v>83</v>
      </c>
      <c r="G44" s="59" t="s">
        <v>234</v>
      </c>
      <c r="H44" s="59" t="s">
        <v>261</v>
      </c>
      <c r="I44" s="59" t="s">
        <v>462</v>
      </c>
      <c r="J44" s="59" t="s">
        <v>173</v>
      </c>
      <c r="K44" s="60">
        <f t="shared" si="6"/>
        <v>0</v>
      </c>
      <c r="L44" s="60">
        <f t="shared" si="7"/>
        <v>70000</v>
      </c>
      <c r="M44" s="60">
        <f t="shared" si="8"/>
        <v>70000</v>
      </c>
    </row>
    <row r="45" spans="2:13" s="32" customFormat="1" ht="25.5">
      <c r="B45" s="108" t="s">
        <v>174</v>
      </c>
      <c r="C45" s="106" t="s">
        <v>198</v>
      </c>
      <c r="D45" s="106" t="s">
        <v>456</v>
      </c>
      <c r="E45" s="106" t="s">
        <v>457</v>
      </c>
      <c r="F45" s="59" t="s">
        <v>83</v>
      </c>
      <c r="G45" s="59" t="s">
        <v>234</v>
      </c>
      <c r="H45" s="59" t="s">
        <v>261</v>
      </c>
      <c r="I45" s="59" t="s">
        <v>462</v>
      </c>
      <c r="J45" s="59" t="s">
        <v>175</v>
      </c>
      <c r="K45" s="60"/>
      <c r="L45" s="60">
        <f>70000</f>
        <v>70000</v>
      </c>
      <c r="M45" s="60">
        <f>70000</f>
        <v>70000</v>
      </c>
    </row>
    <row r="46" spans="2:13" s="32" customFormat="1" ht="162" customHeight="1">
      <c r="B46" s="40" t="s">
        <v>415</v>
      </c>
      <c r="C46" s="99" t="s">
        <v>198</v>
      </c>
      <c r="D46" s="99" t="s">
        <v>456</v>
      </c>
      <c r="E46" s="99" t="s">
        <v>457</v>
      </c>
      <c r="F46" s="100" t="s">
        <v>83</v>
      </c>
      <c r="G46" s="100" t="s">
        <v>234</v>
      </c>
      <c r="H46" s="100" t="s">
        <v>236</v>
      </c>
      <c r="I46" s="100" t="s">
        <v>463</v>
      </c>
      <c r="J46" s="100"/>
      <c r="K46" s="101">
        <f>K47</f>
        <v>0</v>
      </c>
      <c r="L46" s="101">
        <f>L47</f>
        <v>7784568</v>
      </c>
      <c r="M46" s="101">
        <f>M47</f>
        <v>7955668</v>
      </c>
    </row>
    <row r="47" spans="2:13" s="32" customFormat="1" ht="23.25" customHeight="1">
      <c r="B47" s="51" t="s">
        <v>239</v>
      </c>
      <c r="C47" s="106" t="s">
        <v>198</v>
      </c>
      <c r="D47" s="106" t="s">
        <v>456</v>
      </c>
      <c r="E47" s="106" t="s">
        <v>457</v>
      </c>
      <c r="F47" s="59" t="s">
        <v>83</v>
      </c>
      <c r="G47" s="59" t="s">
        <v>234</v>
      </c>
      <c r="H47" s="59" t="s">
        <v>236</v>
      </c>
      <c r="I47" s="59" t="s">
        <v>463</v>
      </c>
      <c r="J47" s="59" t="s">
        <v>240</v>
      </c>
      <c r="K47" s="60">
        <f>K48+K49</f>
        <v>0</v>
      </c>
      <c r="L47" s="60">
        <f>L48+L49</f>
        <v>7784568</v>
      </c>
      <c r="M47" s="60">
        <f>M48+M49</f>
        <v>7955668</v>
      </c>
    </row>
    <row r="48" spans="2:13" s="32" customFormat="1" ht="29.25" customHeight="1">
      <c r="B48" s="110" t="s">
        <v>417</v>
      </c>
      <c r="C48" s="106" t="s">
        <v>198</v>
      </c>
      <c r="D48" s="106" t="s">
        <v>456</v>
      </c>
      <c r="E48" s="106" t="s">
        <v>457</v>
      </c>
      <c r="F48" s="59" t="s">
        <v>83</v>
      </c>
      <c r="G48" s="59" t="s">
        <v>234</v>
      </c>
      <c r="H48" s="59" t="s">
        <v>236</v>
      </c>
      <c r="I48" s="59" t="s">
        <v>463</v>
      </c>
      <c r="J48" s="59" t="s">
        <v>418</v>
      </c>
      <c r="K48" s="60"/>
      <c r="L48" s="60">
        <v>5722641</v>
      </c>
      <c r="M48" s="60">
        <v>5812200</v>
      </c>
    </row>
    <row r="49" spans="2:13" s="32" customFormat="1" ht="30" customHeight="1">
      <c r="B49" s="75" t="s">
        <v>241</v>
      </c>
      <c r="C49" s="106" t="s">
        <v>198</v>
      </c>
      <c r="D49" s="106" t="s">
        <v>456</v>
      </c>
      <c r="E49" s="106" t="s">
        <v>457</v>
      </c>
      <c r="F49" s="59" t="s">
        <v>83</v>
      </c>
      <c r="G49" s="59" t="s">
        <v>234</v>
      </c>
      <c r="H49" s="59" t="s">
        <v>236</v>
      </c>
      <c r="I49" s="59" t="s">
        <v>463</v>
      </c>
      <c r="J49" s="59" t="s">
        <v>242</v>
      </c>
      <c r="K49" s="60"/>
      <c r="L49" s="60">
        <v>2061927</v>
      </c>
      <c r="M49" s="60">
        <v>2143468</v>
      </c>
    </row>
    <row r="50" spans="2:13" s="32" customFormat="1" ht="51">
      <c r="B50" s="40" t="s">
        <v>346</v>
      </c>
      <c r="C50" s="99" t="s">
        <v>198</v>
      </c>
      <c r="D50" s="99" t="s">
        <v>456</v>
      </c>
      <c r="E50" s="99" t="s">
        <v>457</v>
      </c>
      <c r="F50" s="100" t="s">
        <v>83</v>
      </c>
      <c r="G50" s="100" t="s">
        <v>236</v>
      </c>
      <c r="H50" s="100" t="s">
        <v>256</v>
      </c>
      <c r="I50" s="100" t="s">
        <v>464</v>
      </c>
      <c r="J50" s="100"/>
      <c r="K50" s="101">
        <f>K51+K53</f>
        <v>0</v>
      </c>
      <c r="L50" s="101">
        <f>L51+L53</f>
        <v>156308</v>
      </c>
      <c r="M50" s="101">
        <f>M51+M53</f>
        <v>156308</v>
      </c>
    </row>
    <row r="51" spans="2:13" s="32" customFormat="1" ht="63.75">
      <c r="B51" s="105" t="s">
        <v>168</v>
      </c>
      <c r="C51" s="106" t="s">
        <v>198</v>
      </c>
      <c r="D51" s="106" t="s">
        <v>456</v>
      </c>
      <c r="E51" s="106" t="s">
        <v>457</v>
      </c>
      <c r="F51" s="59" t="s">
        <v>348</v>
      </c>
      <c r="G51" s="59" t="s">
        <v>236</v>
      </c>
      <c r="H51" s="59" t="s">
        <v>256</v>
      </c>
      <c r="I51" s="59" t="s">
        <v>464</v>
      </c>
      <c r="J51" s="59" t="s">
        <v>169</v>
      </c>
      <c r="K51" s="60">
        <f>K52</f>
        <v>0</v>
      </c>
      <c r="L51" s="60">
        <f>L52</f>
        <v>116210</v>
      </c>
      <c r="M51" s="60">
        <f>M52</f>
        <v>116210</v>
      </c>
    </row>
    <row r="52" spans="2:13" s="32" customFormat="1" ht="25.5">
      <c r="B52" s="108" t="s">
        <v>170</v>
      </c>
      <c r="C52" s="106" t="s">
        <v>198</v>
      </c>
      <c r="D52" s="106" t="s">
        <v>456</v>
      </c>
      <c r="E52" s="106" t="s">
        <v>457</v>
      </c>
      <c r="F52" s="59" t="s">
        <v>83</v>
      </c>
      <c r="G52" s="59" t="s">
        <v>236</v>
      </c>
      <c r="H52" s="59" t="s">
        <v>256</v>
      </c>
      <c r="I52" s="59" t="s">
        <v>464</v>
      </c>
      <c r="J52" s="59" t="s">
        <v>171</v>
      </c>
      <c r="K52" s="60"/>
      <c r="L52" s="60">
        <v>116210</v>
      </c>
      <c r="M52" s="60">
        <v>116210</v>
      </c>
    </row>
    <row r="53" spans="2:13" s="32" customFormat="1" ht="25.5">
      <c r="B53" s="47" t="s">
        <v>172</v>
      </c>
      <c r="C53" s="106" t="s">
        <v>198</v>
      </c>
      <c r="D53" s="106" t="s">
        <v>456</v>
      </c>
      <c r="E53" s="106" t="s">
        <v>457</v>
      </c>
      <c r="F53" s="59" t="s">
        <v>83</v>
      </c>
      <c r="G53" s="59" t="s">
        <v>236</v>
      </c>
      <c r="H53" s="59" t="s">
        <v>256</v>
      </c>
      <c r="I53" s="59" t="s">
        <v>464</v>
      </c>
      <c r="J53" s="59" t="s">
        <v>173</v>
      </c>
      <c r="K53" s="60">
        <f>K54</f>
        <v>0</v>
      </c>
      <c r="L53" s="60">
        <f>L54</f>
        <v>40098</v>
      </c>
      <c r="M53" s="60">
        <f>M54</f>
        <v>40098</v>
      </c>
    </row>
    <row r="54" spans="2:13" s="32" customFormat="1" ht="25.5">
      <c r="B54" s="47" t="s">
        <v>174</v>
      </c>
      <c r="C54" s="106" t="s">
        <v>198</v>
      </c>
      <c r="D54" s="106" t="s">
        <v>456</v>
      </c>
      <c r="E54" s="106" t="s">
        <v>457</v>
      </c>
      <c r="F54" s="59" t="s">
        <v>83</v>
      </c>
      <c r="G54" s="59" t="s">
        <v>236</v>
      </c>
      <c r="H54" s="59" t="s">
        <v>256</v>
      </c>
      <c r="I54" s="59" t="s">
        <v>464</v>
      </c>
      <c r="J54" s="59" t="s">
        <v>175</v>
      </c>
      <c r="K54" s="60"/>
      <c r="L54" s="60">
        <v>40098</v>
      </c>
      <c r="M54" s="60">
        <v>40098</v>
      </c>
    </row>
    <row r="55" spans="2:13" s="32" customFormat="1" ht="72.75" customHeight="1">
      <c r="B55" s="40" t="s">
        <v>465</v>
      </c>
      <c r="C55" s="99" t="s">
        <v>198</v>
      </c>
      <c r="D55" s="99" t="s">
        <v>456</v>
      </c>
      <c r="E55" s="99" t="s">
        <v>457</v>
      </c>
      <c r="F55" s="100" t="s">
        <v>83</v>
      </c>
      <c r="G55" s="100" t="s">
        <v>234</v>
      </c>
      <c r="H55" s="100" t="s">
        <v>236</v>
      </c>
      <c r="I55" s="100" t="s">
        <v>466</v>
      </c>
      <c r="J55" s="100"/>
      <c r="K55" s="101">
        <f aca="true" t="shared" si="9" ref="K55:K56">K56</f>
        <v>0</v>
      </c>
      <c r="L55" s="101">
        <f aca="true" t="shared" si="10" ref="L55:L56">L56</f>
        <v>2840409</v>
      </c>
      <c r="M55" s="101">
        <f aca="true" t="shared" si="11" ref="M55:M56">M56</f>
        <v>2840409</v>
      </c>
    </row>
    <row r="56" spans="2:13" s="32" customFormat="1" ht="25.5">
      <c r="B56" s="108" t="s">
        <v>370</v>
      </c>
      <c r="C56" s="106" t="s">
        <v>198</v>
      </c>
      <c r="D56" s="106" t="s">
        <v>456</v>
      </c>
      <c r="E56" s="106" t="s">
        <v>457</v>
      </c>
      <c r="F56" s="59" t="s">
        <v>83</v>
      </c>
      <c r="G56" s="59" t="s">
        <v>234</v>
      </c>
      <c r="H56" s="59" t="s">
        <v>236</v>
      </c>
      <c r="I56" s="59" t="s">
        <v>466</v>
      </c>
      <c r="J56" s="59" t="s">
        <v>371</v>
      </c>
      <c r="K56" s="60">
        <f t="shared" si="9"/>
        <v>0</v>
      </c>
      <c r="L56" s="60">
        <f t="shared" si="10"/>
        <v>2840409</v>
      </c>
      <c r="M56" s="60">
        <f t="shared" si="11"/>
        <v>2840409</v>
      </c>
    </row>
    <row r="57" spans="2:13" s="32" customFormat="1" ht="12.75">
      <c r="B57" s="108" t="s">
        <v>372</v>
      </c>
      <c r="C57" s="106" t="s">
        <v>198</v>
      </c>
      <c r="D57" s="106" t="s">
        <v>456</v>
      </c>
      <c r="E57" s="106" t="s">
        <v>457</v>
      </c>
      <c r="F57" s="59" t="s">
        <v>83</v>
      </c>
      <c r="G57" s="59" t="s">
        <v>234</v>
      </c>
      <c r="H57" s="59" t="s">
        <v>236</v>
      </c>
      <c r="I57" s="59" t="s">
        <v>466</v>
      </c>
      <c r="J57" s="59" t="s">
        <v>373</v>
      </c>
      <c r="K57" s="60"/>
      <c r="L57" s="60">
        <v>2840409</v>
      </c>
      <c r="M57" s="60">
        <v>2840409</v>
      </c>
    </row>
    <row r="58" spans="2:13" s="32" customFormat="1" ht="59.25" customHeight="1">
      <c r="B58" s="63" t="s">
        <v>315</v>
      </c>
      <c r="C58" s="111" t="s">
        <v>198</v>
      </c>
      <c r="D58" s="111" t="s">
        <v>456</v>
      </c>
      <c r="E58" s="111" t="s">
        <v>457</v>
      </c>
      <c r="F58" s="67" t="s">
        <v>83</v>
      </c>
      <c r="G58" s="67" t="s">
        <v>198</v>
      </c>
      <c r="H58" s="67" t="s">
        <v>165</v>
      </c>
      <c r="I58" s="67" t="s">
        <v>467</v>
      </c>
      <c r="J58" s="67"/>
      <c r="K58" s="101">
        <f aca="true" t="shared" si="12" ref="K58:K59">K59</f>
        <v>0</v>
      </c>
      <c r="L58" s="101">
        <f aca="true" t="shared" si="13" ref="L58:L59">L59</f>
        <v>905494</v>
      </c>
      <c r="M58" s="101">
        <f aca="true" t="shared" si="14" ref="M58:M59">M59</f>
        <v>938044</v>
      </c>
    </row>
    <row r="59" spans="2:13" s="32" customFormat="1" ht="12.75">
      <c r="B59" s="68" t="s">
        <v>283</v>
      </c>
      <c r="C59" s="109" t="s">
        <v>198</v>
      </c>
      <c r="D59" s="109" t="s">
        <v>456</v>
      </c>
      <c r="E59" s="109" t="s">
        <v>457</v>
      </c>
      <c r="F59" s="69" t="s">
        <v>83</v>
      </c>
      <c r="G59" s="69" t="s">
        <v>198</v>
      </c>
      <c r="H59" s="69" t="s">
        <v>165</v>
      </c>
      <c r="I59" s="69" t="s">
        <v>467</v>
      </c>
      <c r="J59" s="69" t="s">
        <v>277</v>
      </c>
      <c r="K59" s="60">
        <f t="shared" si="12"/>
        <v>0</v>
      </c>
      <c r="L59" s="60">
        <f t="shared" si="13"/>
        <v>905494</v>
      </c>
      <c r="M59" s="60">
        <f t="shared" si="14"/>
        <v>938044</v>
      </c>
    </row>
    <row r="60" spans="2:13" s="32" customFormat="1" ht="12.75">
      <c r="B60" s="68" t="s">
        <v>317</v>
      </c>
      <c r="C60" s="109" t="s">
        <v>198</v>
      </c>
      <c r="D60" s="109" t="s">
        <v>456</v>
      </c>
      <c r="E60" s="109" t="s">
        <v>457</v>
      </c>
      <c r="F60" s="69" t="s">
        <v>83</v>
      </c>
      <c r="G60" s="69" t="s">
        <v>198</v>
      </c>
      <c r="H60" s="69" t="s">
        <v>165</v>
      </c>
      <c r="I60" s="69" t="s">
        <v>467</v>
      </c>
      <c r="J60" s="69" t="s">
        <v>318</v>
      </c>
      <c r="K60" s="60"/>
      <c r="L60" s="60">
        <v>905494</v>
      </c>
      <c r="M60" s="60">
        <v>938044</v>
      </c>
    </row>
    <row r="61" spans="2:13" s="32" customFormat="1" ht="38.25">
      <c r="B61" s="40" t="s">
        <v>293</v>
      </c>
      <c r="C61" s="99" t="s">
        <v>198</v>
      </c>
      <c r="D61" s="99" t="s">
        <v>456</v>
      </c>
      <c r="E61" s="99" t="s">
        <v>457</v>
      </c>
      <c r="F61" s="100" t="s">
        <v>83</v>
      </c>
      <c r="G61" s="107"/>
      <c r="H61" s="107"/>
      <c r="I61" s="103" t="s">
        <v>468</v>
      </c>
      <c r="J61" s="103"/>
      <c r="K61" s="112">
        <f aca="true" t="shared" si="15" ref="K61:K62">K62</f>
        <v>0</v>
      </c>
      <c r="L61" s="112">
        <f aca="true" t="shared" si="16" ref="L61:L62">L62</f>
        <v>802</v>
      </c>
      <c r="M61" s="112">
        <f aca="true" t="shared" si="17" ref="M61:M62">M62</f>
        <v>2084</v>
      </c>
    </row>
    <row r="62" spans="2:13" s="32" customFormat="1" ht="25.5">
      <c r="B62" s="47" t="s">
        <v>172</v>
      </c>
      <c r="C62" s="106" t="s">
        <v>198</v>
      </c>
      <c r="D62" s="106" t="s">
        <v>456</v>
      </c>
      <c r="E62" s="106" t="s">
        <v>457</v>
      </c>
      <c r="F62" s="59" t="s">
        <v>83</v>
      </c>
      <c r="G62" s="107"/>
      <c r="H62" s="107"/>
      <c r="I62" s="107" t="s">
        <v>468</v>
      </c>
      <c r="J62" s="44" t="s">
        <v>173</v>
      </c>
      <c r="K62" s="113">
        <f t="shared" si="15"/>
        <v>0</v>
      </c>
      <c r="L62" s="113">
        <f t="shared" si="16"/>
        <v>802</v>
      </c>
      <c r="M62" s="113">
        <f t="shared" si="17"/>
        <v>2084</v>
      </c>
    </row>
    <row r="63" spans="2:13" s="32" customFormat="1" ht="25.5">
      <c r="B63" s="47" t="s">
        <v>174</v>
      </c>
      <c r="C63" s="106" t="s">
        <v>198</v>
      </c>
      <c r="D63" s="106" t="s">
        <v>456</v>
      </c>
      <c r="E63" s="106" t="s">
        <v>457</v>
      </c>
      <c r="F63" s="59" t="s">
        <v>83</v>
      </c>
      <c r="G63" s="107"/>
      <c r="H63" s="107"/>
      <c r="I63" s="107" t="s">
        <v>468</v>
      </c>
      <c r="J63" s="44" t="s">
        <v>175</v>
      </c>
      <c r="K63" s="113"/>
      <c r="L63" s="113">
        <v>802</v>
      </c>
      <c r="M63" s="113">
        <v>2084</v>
      </c>
    </row>
    <row r="64" spans="2:13" s="32" customFormat="1" ht="38.25">
      <c r="B64" s="114" t="s">
        <v>421</v>
      </c>
      <c r="C64" s="99" t="s">
        <v>198</v>
      </c>
      <c r="D64" s="99" t="s">
        <v>456</v>
      </c>
      <c r="E64" s="99" t="s">
        <v>457</v>
      </c>
      <c r="F64" s="100" t="s">
        <v>83</v>
      </c>
      <c r="G64" s="100" t="s">
        <v>234</v>
      </c>
      <c r="H64" s="100" t="s">
        <v>236</v>
      </c>
      <c r="I64" s="100" t="s">
        <v>469</v>
      </c>
      <c r="J64" s="100"/>
      <c r="K64" s="101">
        <f>K66</f>
        <v>0</v>
      </c>
      <c r="L64" s="101">
        <f>L66</f>
        <v>429331.28</v>
      </c>
      <c r="M64" s="101">
        <f>M66</f>
        <v>305976.5</v>
      </c>
    </row>
    <row r="65" spans="2:13" s="32" customFormat="1" ht="12.75">
      <c r="B65" s="115" t="s">
        <v>239</v>
      </c>
      <c r="C65" s="106" t="s">
        <v>198</v>
      </c>
      <c r="D65" s="106" t="s">
        <v>456</v>
      </c>
      <c r="E65" s="106" t="s">
        <v>457</v>
      </c>
      <c r="F65" s="59" t="s">
        <v>83</v>
      </c>
      <c r="G65" s="59" t="s">
        <v>234</v>
      </c>
      <c r="H65" s="59" t="s">
        <v>236</v>
      </c>
      <c r="I65" s="59" t="s">
        <v>469</v>
      </c>
      <c r="J65" s="59" t="s">
        <v>240</v>
      </c>
      <c r="K65" s="60">
        <f>K66</f>
        <v>0</v>
      </c>
      <c r="L65" s="60">
        <f>L66</f>
        <v>429331.28</v>
      </c>
      <c r="M65" s="60">
        <f>M66</f>
        <v>305976.5</v>
      </c>
    </row>
    <row r="66" spans="2:13" s="32" customFormat="1" ht="25.5">
      <c r="B66" s="110" t="s">
        <v>417</v>
      </c>
      <c r="C66" s="106" t="s">
        <v>198</v>
      </c>
      <c r="D66" s="106" t="s">
        <v>456</v>
      </c>
      <c r="E66" s="106" t="s">
        <v>457</v>
      </c>
      <c r="F66" s="59" t="s">
        <v>83</v>
      </c>
      <c r="G66" s="59" t="s">
        <v>234</v>
      </c>
      <c r="H66" s="59" t="s">
        <v>236</v>
      </c>
      <c r="I66" s="59" t="s">
        <v>469</v>
      </c>
      <c r="J66" s="59" t="s">
        <v>418</v>
      </c>
      <c r="K66" s="60"/>
      <c r="L66" s="60">
        <v>429331.28</v>
      </c>
      <c r="M66" s="60">
        <v>305976.5</v>
      </c>
    </row>
    <row r="67" spans="2:13" s="32" customFormat="1" ht="45" customHeight="1">
      <c r="B67" s="62" t="s">
        <v>287</v>
      </c>
      <c r="C67" s="99" t="s">
        <v>198</v>
      </c>
      <c r="D67" s="99" t="s">
        <v>456</v>
      </c>
      <c r="E67" s="99" t="s">
        <v>457</v>
      </c>
      <c r="F67" s="100" t="s">
        <v>83</v>
      </c>
      <c r="G67" s="100" t="s">
        <v>163</v>
      </c>
      <c r="H67" s="100" t="s">
        <v>236</v>
      </c>
      <c r="I67" s="100" t="s">
        <v>470</v>
      </c>
      <c r="J67" s="100"/>
      <c r="K67" s="101">
        <f aca="true" t="shared" si="18" ref="K67:K68">K68</f>
        <v>0</v>
      </c>
      <c r="L67" s="101">
        <f aca="true" t="shared" si="19" ref="L67:L68">L68</f>
        <v>1244400</v>
      </c>
      <c r="M67" s="101">
        <f aca="true" t="shared" si="20" ref="M67:M68">M68</f>
        <v>1244400</v>
      </c>
    </row>
    <row r="68" spans="2:13" s="32" customFormat="1" ht="72" customHeight="1">
      <c r="B68" s="105" t="s">
        <v>168</v>
      </c>
      <c r="C68" s="106" t="s">
        <v>198</v>
      </c>
      <c r="D68" s="106" t="s">
        <v>456</v>
      </c>
      <c r="E68" s="106" t="s">
        <v>457</v>
      </c>
      <c r="F68" s="59" t="s">
        <v>83</v>
      </c>
      <c r="G68" s="59" t="s">
        <v>163</v>
      </c>
      <c r="H68" s="59" t="s">
        <v>236</v>
      </c>
      <c r="I68" s="59" t="s">
        <v>470</v>
      </c>
      <c r="J68" s="59" t="s">
        <v>169</v>
      </c>
      <c r="K68" s="60">
        <f t="shared" si="18"/>
        <v>0</v>
      </c>
      <c r="L68" s="60">
        <f t="shared" si="19"/>
        <v>1244400</v>
      </c>
      <c r="M68" s="60">
        <f t="shared" si="20"/>
        <v>1244400</v>
      </c>
    </row>
    <row r="69" spans="2:13" s="32" customFormat="1" ht="25.5">
      <c r="B69" s="108" t="s">
        <v>170</v>
      </c>
      <c r="C69" s="106" t="s">
        <v>198</v>
      </c>
      <c r="D69" s="106" t="s">
        <v>456</v>
      </c>
      <c r="E69" s="106" t="s">
        <v>457</v>
      </c>
      <c r="F69" s="59" t="s">
        <v>83</v>
      </c>
      <c r="G69" s="59" t="s">
        <v>163</v>
      </c>
      <c r="H69" s="59" t="s">
        <v>236</v>
      </c>
      <c r="I69" s="59" t="s">
        <v>470</v>
      </c>
      <c r="J69" s="59" t="s">
        <v>171</v>
      </c>
      <c r="K69" s="60"/>
      <c r="L69" s="60">
        <v>1244400</v>
      </c>
      <c r="M69" s="60">
        <v>1244400</v>
      </c>
    </row>
    <row r="70" spans="2:13" s="32" customFormat="1" ht="30" customHeight="1">
      <c r="B70" s="40" t="s">
        <v>215</v>
      </c>
      <c r="C70" s="99" t="s">
        <v>198</v>
      </c>
      <c r="D70" s="99" t="s">
        <v>456</v>
      </c>
      <c r="E70" s="99" t="s">
        <v>457</v>
      </c>
      <c r="F70" s="100" t="s">
        <v>83</v>
      </c>
      <c r="G70" s="100" t="s">
        <v>163</v>
      </c>
      <c r="H70" s="100" t="s">
        <v>236</v>
      </c>
      <c r="I70" s="100" t="s">
        <v>471</v>
      </c>
      <c r="J70" s="100"/>
      <c r="K70" s="101">
        <f>K71+K73+K75</f>
        <v>638826</v>
      </c>
      <c r="L70" s="101">
        <f>L71+L73+L75</f>
        <v>19730568</v>
      </c>
      <c r="M70" s="101">
        <f>M71+M73+M75</f>
        <v>19730568</v>
      </c>
    </row>
    <row r="71" spans="2:13" s="32" customFormat="1" ht="70.5" customHeight="1">
      <c r="B71" s="105" t="s">
        <v>168</v>
      </c>
      <c r="C71" s="106" t="s">
        <v>198</v>
      </c>
      <c r="D71" s="106" t="s">
        <v>456</v>
      </c>
      <c r="E71" s="106" t="s">
        <v>457</v>
      </c>
      <c r="F71" s="59" t="s">
        <v>83</v>
      </c>
      <c r="G71" s="59" t="s">
        <v>163</v>
      </c>
      <c r="H71" s="59" t="s">
        <v>236</v>
      </c>
      <c r="I71" s="59" t="s">
        <v>471</v>
      </c>
      <c r="J71" s="59" t="s">
        <v>169</v>
      </c>
      <c r="K71" s="60">
        <f>K72</f>
        <v>30000</v>
      </c>
      <c r="L71" s="60">
        <f>L72</f>
        <v>16605000</v>
      </c>
      <c r="M71" s="60">
        <f>M72</f>
        <v>16605000</v>
      </c>
    </row>
    <row r="72" spans="2:13" s="32" customFormat="1" ht="25.5">
      <c r="B72" s="108" t="s">
        <v>170</v>
      </c>
      <c r="C72" s="106" t="s">
        <v>198</v>
      </c>
      <c r="D72" s="106" t="s">
        <v>456</v>
      </c>
      <c r="E72" s="106" t="s">
        <v>457</v>
      </c>
      <c r="F72" s="59" t="s">
        <v>83</v>
      </c>
      <c r="G72" s="59" t="s">
        <v>163</v>
      </c>
      <c r="H72" s="59" t="s">
        <v>236</v>
      </c>
      <c r="I72" s="59" t="s">
        <v>471</v>
      </c>
      <c r="J72" s="59" t="s">
        <v>171</v>
      </c>
      <c r="K72" s="60">
        <v>30000</v>
      </c>
      <c r="L72" s="60">
        <v>16605000</v>
      </c>
      <c r="M72" s="60">
        <v>16605000</v>
      </c>
    </row>
    <row r="73" spans="2:13" s="32" customFormat="1" ht="25.5">
      <c r="B73" s="108" t="s">
        <v>172</v>
      </c>
      <c r="C73" s="106" t="s">
        <v>198</v>
      </c>
      <c r="D73" s="106" t="s">
        <v>456</v>
      </c>
      <c r="E73" s="106" t="s">
        <v>457</v>
      </c>
      <c r="F73" s="59" t="s">
        <v>83</v>
      </c>
      <c r="G73" s="59" t="s">
        <v>163</v>
      </c>
      <c r="H73" s="59" t="s">
        <v>236</v>
      </c>
      <c r="I73" s="59" t="s">
        <v>471</v>
      </c>
      <c r="J73" s="59" t="s">
        <v>173</v>
      </c>
      <c r="K73" s="60">
        <f>K74</f>
        <v>608826</v>
      </c>
      <c r="L73" s="60">
        <f>L74</f>
        <v>2916568</v>
      </c>
      <c r="M73" s="60">
        <f>M74</f>
        <v>2916568</v>
      </c>
    </row>
    <row r="74" spans="2:13" s="32" customFormat="1" ht="25.5">
      <c r="B74" s="108" t="s">
        <v>174</v>
      </c>
      <c r="C74" s="106" t="s">
        <v>198</v>
      </c>
      <c r="D74" s="106" t="s">
        <v>456</v>
      </c>
      <c r="E74" s="106" t="s">
        <v>457</v>
      </c>
      <c r="F74" s="59" t="s">
        <v>83</v>
      </c>
      <c r="G74" s="59" t="s">
        <v>163</v>
      </c>
      <c r="H74" s="59" t="s">
        <v>236</v>
      </c>
      <c r="I74" s="59" t="s">
        <v>471</v>
      </c>
      <c r="J74" s="59" t="s">
        <v>175</v>
      </c>
      <c r="K74" s="60">
        <f>200000+20000+388826</f>
        <v>608826</v>
      </c>
      <c r="L74" s="60">
        <v>2916568</v>
      </c>
      <c r="M74" s="60">
        <v>2916568</v>
      </c>
    </row>
    <row r="75" spans="2:13" s="32" customFormat="1" ht="12.75">
      <c r="B75" s="116" t="s">
        <v>221</v>
      </c>
      <c r="C75" s="106" t="s">
        <v>198</v>
      </c>
      <c r="D75" s="106" t="s">
        <v>456</v>
      </c>
      <c r="E75" s="106" t="s">
        <v>457</v>
      </c>
      <c r="F75" s="59" t="s">
        <v>83</v>
      </c>
      <c r="G75" s="59"/>
      <c r="H75" s="59"/>
      <c r="I75" s="59" t="s">
        <v>472</v>
      </c>
      <c r="J75" s="59"/>
      <c r="K75" s="60">
        <f aca="true" t="shared" si="21" ref="K75:K76">K76</f>
        <v>0</v>
      </c>
      <c r="L75" s="60">
        <f aca="true" t="shared" si="22" ref="L75:L76">L76</f>
        <v>209000</v>
      </c>
      <c r="M75" s="60">
        <f aca="true" t="shared" si="23" ref="M75:M76">M76</f>
        <v>209000</v>
      </c>
    </row>
    <row r="76" spans="2:13" s="32" customFormat="1" ht="12.75">
      <c r="B76" s="51" t="s">
        <v>193</v>
      </c>
      <c r="C76" s="106" t="s">
        <v>198</v>
      </c>
      <c r="D76" s="106" t="s">
        <v>456</v>
      </c>
      <c r="E76" s="106" t="s">
        <v>457</v>
      </c>
      <c r="F76" s="59" t="s">
        <v>83</v>
      </c>
      <c r="G76" s="59" t="s">
        <v>163</v>
      </c>
      <c r="H76" s="59" t="s">
        <v>236</v>
      </c>
      <c r="I76" s="59" t="s">
        <v>472</v>
      </c>
      <c r="J76" s="59" t="s">
        <v>177</v>
      </c>
      <c r="K76" s="60">
        <f t="shared" si="21"/>
        <v>0</v>
      </c>
      <c r="L76" s="60">
        <f t="shared" si="22"/>
        <v>209000</v>
      </c>
      <c r="M76" s="60">
        <f t="shared" si="23"/>
        <v>209000</v>
      </c>
    </row>
    <row r="77" spans="2:13" s="32" customFormat="1" ht="12.75">
      <c r="B77" s="51" t="s">
        <v>178</v>
      </c>
      <c r="C77" s="106" t="s">
        <v>198</v>
      </c>
      <c r="D77" s="106" t="s">
        <v>456</v>
      </c>
      <c r="E77" s="106" t="s">
        <v>457</v>
      </c>
      <c r="F77" s="59" t="s">
        <v>83</v>
      </c>
      <c r="G77" s="59" t="s">
        <v>163</v>
      </c>
      <c r="H77" s="59" t="s">
        <v>236</v>
      </c>
      <c r="I77" s="59" t="s">
        <v>472</v>
      </c>
      <c r="J77" s="59" t="s">
        <v>179</v>
      </c>
      <c r="K77" s="60"/>
      <c r="L77" s="60">
        <v>209000</v>
      </c>
      <c r="M77" s="60">
        <v>209000</v>
      </c>
    </row>
    <row r="78" spans="2:13" s="32" customFormat="1" ht="29.25" customHeight="1">
      <c r="B78" s="40" t="s">
        <v>248</v>
      </c>
      <c r="C78" s="99" t="s">
        <v>198</v>
      </c>
      <c r="D78" s="99" t="s">
        <v>456</v>
      </c>
      <c r="E78" s="99" t="s">
        <v>457</v>
      </c>
      <c r="F78" s="100" t="s">
        <v>83</v>
      </c>
      <c r="G78" s="100"/>
      <c r="H78" s="100"/>
      <c r="I78" s="100" t="s">
        <v>473</v>
      </c>
      <c r="J78" s="100"/>
      <c r="K78" s="101">
        <f aca="true" t="shared" si="24" ref="K78:K79">K79</f>
        <v>0</v>
      </c>
      <c r="L78" s="101">
        <f aca="true" t="shared" si="25" ref="L78:L79">L79</f>
        <v>50000</v>
      </c>
      <c r="M78" s="101">
        <f aca="true" t="shared" si="26" ref="M78:M79">M79</f>
        <v>50000</v>
      </c>
    </row>
    <row r="79" spans="2:13" s="32" customFormat="1" ht="25.5">
      <c r="B79" s="108" t="s">
        <v>172</v>
      </c>
      <c r="C79" s="106" t="s">
        <v>198</v>
      </c>
      <c r="D79" s="106" t="s">
        <v>456</v>
      </c>
      <c r="E79" s="106" t="s">
        <v>457</v>
      </c>
      <c r="F79" s="59" t="s">
        <v>83</v>
      </c>
      <c r="G79" s="59"/>
      <c r="H79" s="59"/>
      <c r="I79" s="59" t="s">
        <v>473</v>
      </c>
      <c r="J79" s="59" t="s">
        <v>173</v>
      </c>
      <c r="K79" s="60">
        <f t="shared" si="24"/>
        <v>0</v>
      </c>
      <c r="L79" s="60">
        <f t="shared" si="25"/>
        <v>50000</v>
      </c>
      <c r="M79" s="60">
        <f t="shared" si="26"/>
        <v>50000</v>
      </c>
    </row>
    <row r="80" spans="2:13" s="32" customFormat="1" ht="25.5">
      <c r="B80" s="108" t="s">
        <v>174</v>
      </c>
      <c r="C80" s="106" t="s">
        <v>198</v>
      </c>
      <c r="D80" s="106" t="s">
        <v>456</v>
      </c>
      <c r="E80" s="106" t="s">
        <v>457</v>
      </c>
      <c r="F80" s="59" t="s">
        <v>83</v>
      </c>
      <c r="G80" s="59"/>
      <c r="H80" s="59"/>
      <c r="I80" s="59" t="s">
        <v>473</v>
      </c>
      <c r="J80" s="59" t="s">
        <v>175</v>
      </c>
      <c r="K80" s="60"/>
      <c r="L80" s="60">
        <v>50000</v>
      </c>
      <c r="M80" s="60">
        <v>50000</v>
      </c>
    </row>
    <row r="81" spans="2:13" s="32" customFormat="1" ht="12.75">
      <c r="B81" s="40" t="s">
        <v>390</v>
      </c>
      <c r="C81" s="99" t="s">
        <v>198</v>
      </c>
      <c r="D81" s="99" t="s">
        <v>456</v>
      </c>
      <c r="E81" s="99" t="s">
        <v>457</v>
      </c>
      <c r="F81" s="100" t="s">
        <v>83</v>
      </c>
      <c r="G81" s="100"/>
      <c r="H81" s="100"/>
      <c r="I81" s="100" t="s">
        <v>474</v>
      </c>
      <c r="J81" s="100"/>
      <c r="K81" s="101">
        <f aca="true" t="shared" si="27" ref="K81:K82">K82</f>
        <v>0</v>
      </c>
      <c r="L81" s="101">
        <f aca="true" t="shared" si="28" ref="L81:L82">L82</f>
        <v>4990900</v>
      </c>
      <c r="M81" s="101">
        <f aca="true" t="shared" si="29" ref="M81:M82">M82</f>
        <v>4990900</v>
      </c>
    </row>
    <row r="82" spans="2:13" s="32" customFormat="1" ht="25.5">
      <c r="B82" s="51" t="s">
        <v>186</v>
      </c>
      <c r="C82" s="106" t="s">
        <v>198</v>
      </c>
      <c r="D82" s="106" t="s">
        <v>456</v>
      </c>
      <c r="E82" s="106" t="s">
        <v>457</v>
      </c>
      <c r="F82" s="59" t="s">
        <v>83</v>
      </c>
      <c r="G82" s="59"/>
      <c r="H82" s="59"/>
      <c r="I82" s="59" t="s">
        <v>474</v>
      </c>
      <c r="J82" s="59" t="s">
        <v>187</v>
      </c>
      <c r="K82" s="60">
        <f t="shared" si="27"/>
        <v>0</v>
      </c>
      <c r="L82" s="60">
        <f t="shared" si="28"/>
        <v>4990900</v>
      </c>
      <c r="M82" s="60">
        <f t="shared" si="29"/>
        <v>4990900</v>
      </c>
    </row>
    <row r="83" spans="2:13" s="32" customFormat="1" ht="12.75">
      <c r="B83" s="51" t="s">
        <v>188</v>
      </c>
      <c r="C83" s="106" t="s">
        <v>198</v>
      </c>
      <c r="D83" s="106" t="s">
        <v>456</v>
      </c>
      <c r="E83" s="106" t="s">
        <v>457</v>
      </c>
      <c r="F83" s="59" t="s">
        <v>83</v>
      </c>
      <c r="G83" s="59"/>
      <c r="H83" s="59"/>
      <c r="I83" s="59" t="s">
        <v>474</v>
      </c>
      <c r="J83" s="59" t="s">
        <v>189</v>
      </c>
      <c r="K83" s="60"/>
      <c r="L83" s="60">
        <v>4990900</v>
      </c>
      <c r="M83" s="60">
        <v>4990900</v>
      </c>
    </row>
    <row r="84" spans="2:13" s="32" customFormat="1" ht="12.75">
      <c r="B84" s="40" t="s">
        <v>392</v>
      </c>
      <c r="C84" s="99" t="s">
        <v>198</v>
      </c>
      <c r="D84" s="99" t="s">
        <v>456</v>
      </c>
      <c r="E84" s="99" t="s">
        <v>457</v>
      </c>
      <c r="F84" s="100" t="s">
        <v>83</v>
      </c>
      <c r="G84" s="100" t="s">
        <v>338</v>
      </c>
      <c r="H84" s="100" t="s">
        <v>163</v>
      </c>
      <c r="I84" s="100" t="s">
        <v>475</v>
      </c>
      <c r="J84" s="100"/>
      <c r="K84" s="101">
        <f aca="true" t="shared" si="30" ref="K84:K85">K85</f>
        <v>130000</v>
      </c>
      <c r="L84" s="101">
        <f aca="true" t="shared" si="31" ref="L84:L85">L85</f>
        <v>1701900</v>
      </c>
      <c r="M84" s="101">
        <f aca="true" t="shared" si="32" ref="M84:M85">M85</f>
        <v>1701900</v>
      </c>
    </row>
    <row r="85" spans="2:13" s="32" customFormat="1" ht="25.5">
      <c r="B85" s="51" t="s">
        <v>186</v>
      </c>
      <c r="C85" s="106" t="s">
        <v>198</v>
      </c>
      <c r="D85" s="106" t="s">
        <v>456</v>
      </c>
      <c r="E85" s="106" t="s">
        <v>457</v>
      </c>
      <c r="F85" s="59" t="s">
        <v>83</v>
      </c>
      <c r="G85" s="59" t="s">
        <v>338</v>
      </c>
      <c r="H85" s="59" t="s">
        <v>163</v>
      </c>
      <c r="I85" s="59" t="s">
        <v>475</v>
      </c>
      <c r="J85" s="59" t="s">
        <v>187</v>
      </c>
      <c r="K85" s="60">
        <f t="shared" si="30"/>
        <v>130000</v>
      </c>
      <c r="L85" s="60">
        <f t="shared" si="31"/>
        <v>1701900</v>
      </c>
      <c r="M85" s="60">
        <f t="shared" si="32"/>
        <v>1701900</v>
      </c>
    </row>
    <row r="86" spans="2:13" s="32" customFormat="1" ht="12.75">
      <c r="B86" s="51" t="s">
        <v>188</v>
      </c>
      <c r="C86" s="106" t="s">
        <v>198</v>
      </c>
      <c r="D86" s="106" t="s">
        <v>456</v>
      </c>
      <c r="E86" s="106" t="s">
        <v>457</v>
      </c>
      <c r="F86" s="59" t="s">
        <v>83</v>
      </c>
      <c r="G86" s="59" t="s">
        <v>338</v>
      </c>
      <c r="H86" s="59" t="s">
        <v>163</v>
      </c>
      <c r="I86" s="59" t="s">
        <v>475</v>
      </c>
      <c r="J86" s="59" t="s">
        <v>189</v>
      </c>
      <c r="K86" s="60">
        <v>130000</v>
      </c>
      <c r="L86" s="60">
        <v>1701900</v>
      </c>
      <c r="M86" s="60">
        <v>1701900</v>
      </c>
    </row>
    <row r="87" spans="2:13" s="32" customFormat="1" ht="33.75" customHeight="1">
      <c r="B87" s="40" t="s">
        <v>394</v>
      </c>
      <c r="C87" s="99" t="s">
        <v>198</v>
      </c>
      <c r="D87" s="99" t="s">
        <v>456</v>
      </c>
      <c r="E87" s="106" t="s">
        <v>457</v>
      </c>
      <c r="F87" s="100" t="s">
        <v>83</v>
      </c>
      <c r="G87" s="100"/>
      <c r="H87" s="100"/>
      <c r="I87" s="100" t="s">
        <v>476</v>
      </c>
      <c r="J87" s="100"/>
      <c r="K87" s="101">
        <f aca="true" t="shared" si="33" ref="K87:K88">K88</f>
        <v>0</v>
      </c>
      <c r="L87" s="101">
        <f aca="true" t="shared" si="34" ref="L87:L88">L88</f>
        <v>7988600</v>
      </c>
      <c r="M87" s="101">
        <f aca="true" t="shared" si="35" ref="M87:M88">M88</f>
        <v>7988600</v>
      </c>
    </row>
    <row r="88" spans="2:13" s="32" customFormat="1" ht="25.5">
      <c r="B88" s="51" t="s">
        <v>186</v>
      </c>
      <c r="C88" s="106" t="s">
        <v>198</v>
      </c>
      <c r="D88" s="106" t="s">
        <v>456</v>
      </c>
      <c r="E88" s="106" t="s">
        <v>457</v>
      </c>
      <c r="F88" s="59" t="s">
        <v>83</v>
      </c>
      <c r="G88" s="59"/>
      <c r="H88" s="59"/>
      <c r="I88" s="59" t="s">
        <v>476</v>
      </c>
      <c r="J88" s="59" t="s">
        <v>187</v>
      </c>
      <c r="K88" s="60">
        <f t="shared" si="33"/>
        <v>0</v>
      </c>
      <c r="L88" s="60">
        <f t="shared" si="34"/>
        <v>7988600</v>
      </c>
      <c r="M88" s="60">
        <f t="shared" si="35"/>
        <v>7988600</v>
      </c>
    </row>
    <row r="89" spans="2:13" s="32" customFormat="1" ht="12.75">
      <c r="B89" s="51" t="s">
        <v>188</v>
      </c>
      <c r="C89" s="106" t="s">
        <v>198</v>
      </c>
      <c r="D89" s="106" t="s">
        <v>456</v>
      </c>
      <c r="E89" s="106" t="s">
        <v>457</v>
      </c>
      <c r="F89" s="59" t="s">
        <v>83</v>
      </c>
      <c r="G89" s="59"/>
      <c r="H89" s="59"/>
      <c r="I89" s="59" t="s">
        <v>476</v>
      </c>
      <c r="J89" s="59" t="s">
        <v>189</v>
      </c>
      <c r="K89" s="60"/>
      <c r="L89" s="60">
        <v>7988600</v>
      </c>
      <c r="M89" s="60">
        <v>7988600</v>
      </c>
    </row>
    <row r="90" spans="2:13" s="32" customFormat="1" ht="22.5" customHeight="1">
      <c r="B90" s="58" t="s">
        <v>434</v>
      </c>
      <c r="C90" s="99" t="s">
        <v>198</v>
      </c>
      <c r="D90" s="99" t="s">
        <v>456</v>
      </c>
      <c r="E90" s="99" t="s">
        <v>457</v>
      </c>
      <c r="F90" s="100" t="s">
        <v>83</v>
      </c>
      <c r="G90" s="100" t="s">
        <v>265</v>
      </c>
      <c r="H90" s="100" t="s">
        <v>163</v>
      </c>
      <c r="I90" s="100" t="s">
        <v>477</v>
      </c>
      <c r="J90" s="100"/>
      <c r="K90" s="117">
        <f aca="true" t="shared" si="36" ref="K90:K91">K91</f>
        <v>0</v>
      </c>
      <c r="L90" s="117">
        <f aca="true" t="shared" si="37" ref="L90:L91">L91</f>
        <v>9500000</v>
      </c>
      <c r="M90" s="117">
        <f aca="true" t="shared" si="38" ref="M90:M91">M91</f>
        <v>9500000</v>
      </c>
    </row>
    <row r="91" spans="2:13" s="32" customFormat="1" ht="25.5">
      <c r="B91" s="51" t="s">
        <v>186</v>
      </c>
      <c r="C91" s="106" t="s">
        <v>198</v>
      </c>
      <c r="D91" s="106" t="s">
        <v>456</v>
      </c>
      <c r="E91" s="106" t="s">
        <v>457</v>
      </c>
      <c r="F91" s="59" t="s">
        <v>83</v>
      </c>
      <c r="G91" s="59" t="s">
        <v>265</v>
      </c>
      <c r="H91" s="59" t="s">
        <v>163</v>
      </c>
      <c r="I91" s="59" t="s">
        <v>477</v>
      </c>
      <c r="J91" s="59" t="s">
        <v>187</v>
      </c>
      <c r="K91" s="118">
        <f t="shared" si="36"/>
        <v>0</v>
      </c>
      <c r="L91" s="118">
        <f t="shared" si="37"/>
        <v>9500000</v>
      </c>
      <c r="M91" s="118">
        <f t="shared" si="38"/>
        <v>9500000</v>
      </c>
    </row>
    <row r="92" spans="2:13" s="32" customFormat="1" ht="12.75">
      <c r="B92" s="51" t="s">
        <v>436</v>
      </c>
      <c r="C92" s="106" t="s">
        <v>198</v>
      </c>
      <c r="D92" s="106" t="s">
        <v>456</v>
      </c>
      <c r="E92" s="106" t="s">
        <v>457</v>
      </c>
      <c r="F92" s="59" t="s">
        <v>83</v>
      </c>
      <c r="G92" s="59" t="s">
        <v>265</v>
      </c>
      <c r="H92" s="59" t="s">
        <v>163</v>
      </c>
      <c r="I92" s="59" t="s">
        <v>477</v>
      </c>
      <c r="J92" s="59" t="s">
        <v>437</v>
      </c>
      <c r="K92" s="118"/>
      <c r="L92" s="118">
        <v>9500000</v>
      </c>
      <c r="M92" s="118">
        <v>9500000</v>
      </c>
    </row>
    <row r="93" spans="2:13" s="32" customFormat="1" ht="12.75">
      <c r="B93" s="40" t="s">
        <v>321</v>
      </c>
      <c r="C93" s="99" t="s">
        <v>198</v>
      </c>
      <c r="D93" s="99" t="s">
        <v>456</v>
      </c>
      <c r="E93" s="99" t="s">
        <v>457</v>
      </c>
      <c r="F93" s="100" t="s">
        <v>83</v>
      </c>
      <c r="G93" s="100"/>
      <c r="H93" s="100"/>
      <c r="I93" s="100" t="s">
        <v>478</v>
      </c>
      <c r="J93" s="100"/>
      <c r="K93" s="101">
        <f>K94+K96</f>
        <v>0</v>
      </c>
      <c r="L93" s="101">
        <f>L94+L96</f>
        <v>1685200</v>
      </c>
      <c r="M93" s="101">
        <f>M94+M96</f>
        <v>1685200</v>
      </c>
    </row>
    <row r="94" spans="2:13" s="32" customFormat="1" ht="71.25" customHeight="1">
      <c r="B94" s="105" t="s">
        <v>168</v>
      </c>
      <c r="C94" s="106" t="s">
        <v>198</v>
      </c>
      <c r="D94" s="106" t="s">
        <v>456</v>
      </c>
      <c r="E94" s="106" t="s">
        <v>457</v>
      </c>
      <c r="F94" s="59" t="s">
        <v>83</v>
      </c>
      <c r="G94" s="59"/>
      <c r="H94" s="59"/>
      <c r="I94" s="59" t="s">
        <v>478</v>
      </c>
      <c r="J94" s="59" t="s">
        <v>169</v>
      </c>
      <c r="K94" s="60">
        <f>K95</f>
        <v>0</v>
      </c>
      <c r="L94" s="60">
        <f>L95</f>
        <v>1660200</v>
      </c>
      <c r="M94" s="60">
        <f>M95</f>
        <v>1660200</v>
      </c>
    </row>
    <row r="95" spans="2:13" s="32" customFormat="1" ht="12.75">
      <c r="B95" s="119" t="s">
        <v>323</v>
      </c>
      <c r="C95" s="106" t="s">
        <v>198</v>
      </c>
      <c r="D95" s="106" t="s">
        <v>456</v>
      </c>
      <c r="E95" s="106" t="s">
        <v>457</v>
      </c>
      <c r="F95" s="59" t="s">
        <v>83</v>
      </c>
      <c r="G95" s="59"/>
      <c r="H95" s="59"/>
      <c r="I95" s="59" t="s">
        <v>478</v>
      </c>
      <c r="J95" s="59" t="s">
        <v>324</v>
      </c>
      <c r="K95" s="60"/>
      <c r="L95" s="60">
        <v>1660200</v>
      </c>
      <c r="M95" s="60">
        <v>1660200</v>
      </c>
    </row>
    <row r="96" spans="2:13" s="32" customFormat="1" ht="25.5">
      <c r="B96" s="108" t="s">
        <v>172</v>
      </c>
      <c r="C96" s="106" t="s">
        <v>198</v>
      </c>
      <c r="D96" s="106" t="s">
        <v>456</v>
      </c>
      <c r="E96" s="106" t="s">
        <v>457</v>
      </c>
      <c r="F96" s="59" t="s">
        <v>83</v>
      </c>
      <c r="G96" s="59"/>
      <c r="H96" s="59"/>
      <c r="I96" s="59" t="s">
        <v>478</v>
      </c>
      <c r="J96" s="59" t="s">
        <v>173</v>
      </c>
      <c r="K96" s="60">
        <f>K97</f>
        <v>0</v>
      </c>
      <c r="L96" s="60">
        <f>L97</f>
        <v>25000</v>
      </c>
      <c r="M96" s="60">
        <f>M97</f>
        <v>25000</v>
      </c>
    </row>
    <row r="97" spans="2:13" s="32" customFormat="1" ht="25.5">
      <c r="B97" s="108" t="s">
        <v>174</v>
      </c>
      <c r="C97" s="106" t="s">
        <v>198</v>
      </c>
      <c r="D97" s="106" t="s">
        <v>456</v>
      </c>
      <c r="E97" s="106" t="s">
        <v>457</v>
      </c>
      <c r="F97" s="59" t="s">
        <v>83</v>
      </c>
      <c r="G97" s="59"/>
      <c r="H97" s="59"/>
      <c r="I97" s="59" t="s">
        <v>478</v>
      </c>
      <c r="J97" s="59" t="s">
        <v>175</v>
      </c>
      <c r="K97" s="60"/>
      <c r="L97" s="60">
        <v>25000</v>
      </c>
      <c r="M97" s="60">
        <v>25000</v>
      </c>
    </row>
    <row r="98" spans="2:13" s="32" customFormat="1" ht="33" customHeight="1">
      <c r="B98" s="40" t="s">
        <v>307</v>
      </c>
      <c r="C98" s="99" t="s">
        <v>198</v>
      </c>
      <c r="D98" s="99" t="s">
        <v>456</v>
      </c>
      <c r="E98" s="99" t="s">
        <v>457</v>
      </c>
      <c r="F98" s="100" t="s">
        <v>83</v>
      </c>
      <c r="G98" s="103"/>
      <c r="H98" s="103"/>
      <c r="I98" s="103" t="s">
        <v>479</v>
      </c>
      <c r="J98" s="103"/>
      <c r="K98" s="112">
        <f aca="true" t="shared" si="39" ref="K98:K99">K99</f>
        <v>37422.98</v>
      </c>
      <c r="L98" s="112">
        <f aca="true" t="shared" si="40" ref="L98:L99">L99</f>
        <v>3086900</v>
      </c>
      <c r="M98" s="112">
        <f aca="true" t="shared" si="41" ref="M98:M99">M99</f>
        <v>3086900</v>
      </c>
    </row>
    <row r="99" spans="2:13" s="32" customFormat="1" ht="25.5">
      <c r="B99" s="51" t="s">
        <v>186</v>
      </c>
      <c r="C99" s="106" t="s">
        <v>198</v>
      </c>
      <c r="D99" s="106" t="s">
        <v>456</v>
      </c>
      <c r="E99" s="106" t="s">
        <v>457</v>
      </c>
      <c r="F99" s="59" t="s">
        <v>83</v>
      </c>
      <c r="G99" s="107"/>
      <c r="H99" s="107"/>
      <c r="I99" s="107" t="s">
        <v>479</v>
      </c>
      <c r="J99" s="107" t="s">
        <v>187</v>
      </c>
      <c r="K99" s="113">
        <f t="shared" si="39"/>
        <v>37422.98</v>
      </c>
      <c r="L99" s="113">
        <f t="shared" si="40"/>
        <v>3086900</v>
      </c>
      <c r="M99" s="113">
        <f t="shared" si="41"/>
        <v>3086900</v>
      </c>
    </row>
    <row r="100" spans="2:13" s="32" customFormat="1" ht="12.75">
      <c r="B100" s="51" t="s">
        <v>188</v>
      </c>
      <c r="C100" s="106" t="s">
        <v>198</v>
      </c>
      <c r="D100" s="106" t="s">
        <v>456</v>
      </c>
      <c r="E100" s="106" t="s">
        <v>457</v>
      </c>
      <c r="F100" s="59" t="s">
        <v>83</v>
      </c>
      <c r="G100" s="107"/>
      <c r="H100" s="107"/>
      <c r="I100" s="107" t="s">
        <v>479</v>
      </c>
      <c r="J100" s="107" t="s">
        <v>189</v>
      </c>
      <c r="K100" s="113">
        <v>37422.98</v>
      </c>
      <c r="L100" s="113">
        <v>3086900</v>
      </c>
      <c r="M100" s="113">
        <v>3086900</v>
      </c>
    </row>
    <row r="101" spans="2:13" s="32" customFormat="1" ht="38.25">
      <c r="B101" s="40" t="s">
        <v>342</v>
      </c>
      <c r="C101" s="99" t="s">
        <v>198</v>
      </c>
      <c r="D101" s="99" t="s">
        <v>456</v>
      </c>
      <c r="E101" s="99" t="s">
        <v>457</v>
      </c>
      <c r="F101" s="100" t="s">
        <v>83</v>
      </c>
      <c r="G101" s="59"/>
      <c r="H101" s="59"/>
      <c r="I101" s="100" t="s">
        <v>480</v>
      </c>
      <c r="J101" s="100"/>
      <c r="K101" s="101">
        <f aca="true" t="shared" si="42" ref="K101:K102">K102</f>
        <v>1510142.23</v>
      </c>
      <c r="L101" s="101">
        <f aca="true" t="shared" si="43" ref="L101:L102">L102</f>
        <v>3143100</v>
      </c>
      <c r="M101" s="101">
        <f aca="true" t="shared" si="44" ref="M101:M102">M102</f>
        <v>3309700</v>
      </c>
    </row>
    <row r="102" spans="2:13" s="32" customFormat="1" ht="25.5">
      <c r="B102" s="108" t="s">
        <v>172</v>
      </c>
      <c r="C102" s="106" t="s">
        <v>198</v>
      </c>
      <c r="D102" s="106" t="s">
        <v>456</v>
      </c>
      <c r="E102" s="106" t="s">
        <v>457</v>
      </c>
      <c r="F102" s="59" t="s">
        <v>83</v>
      </c>
      <c r="G102" s="59"/>
      <c r="H102" s="59"/>
      <c r="I102" s="59" t="s">
        <v>480</v>
      </c>
      <c r="J102" s="59" t="s">
        <v>173</v>
      </c>
      <c r="K102" s="60">
        <f t="shared" si="42"/>
        <v>1510142.23</v>
      </c>
      <c r="L102" s="60">
        <f t="shared" si="43"/>
        <v>3143100</v>
      </c>
      <c r="M102" s="60">
        <f t="shared" si="44"/>
        <v>3309700</v>
      </c>
    </row>
    <row r="103" spans="2:13" s="32" customFormat="1" ht="25.5">
      <c r="B103" s="108" t="s">
        <v>174</v>
      </c>
      <c r="C103" s="106" t="s">
        <v>198</v>
      </c>
      <c r="D103" s="106" t="s">
        <v>456</v>
      </c>
      <c r="E103" s="106" t="s">
        <v>457</v>
      </c>
      <c r="F103" s="59" t="s">
        <v>83</v>
      </c>
      <c r="G103" s="59"/>
      <c r="H103" s="59"/>
      <c r="I103" s="59" t="s">
        <v>480</v>
      </c>
      <c r="J103" s="59" t="s">
        <v>175</v>
      </c>
      <c r="K103" s="60">
        <v>1510142.23</v>
      </c>
      <c r="L103" s="60">
        <v>3143100</v>
      </c>
      <c r="M103" s="60">
        <v>3309700</v>
      </c>
    </row>
    <row r="104" spans="2:13" s="32" customFormat="1" ht="76.5">
      <c r="B104" s="114" t="s">
        <v>481</v>
      </c>
      <c r="C104" s="99" t="s">
        <v>198</v>
      </c>
      <c r="D104" s="99" t="s">
        <v>456</v>
      </c>
      <c r="E104" s="99" t="s">
        <v>457</v>
      </c>
      <c r="F104" s="100" t="s">
        <v>83</v>
      </c>
      <c r="G104" s="100"/>
      <c r="H104" s="100"/>
      <c r="I104" s="100" t="s">
        <v>482</v>
      </c>
      <c r="J104" s="100"/>
      <c r="K104" s="101">
        <f aca="true" t="shared" si="45" ref="K104:K105">K105</f>
        <v>0</v>
      </c>
      <c r="L104" s="101">
        <f aca="true" t="shared" si="46" ref="L104:L105">L105</f>
        <v>5421900</v>
      </c>
      <c r="M104" s="101">
        <f aca="true" t="shared" si="47" ref="M104:M105">M105</f>
        <v>6649500</v>
      </c>
    </row>
    <row r="105" spans="2:13" s="32" customFormat="1" ht="12.75">
      <c r="B105" s="115" t="s">
        <v>176</v>
      </c>
      <c r="C105" s="106" t="s">
        <v>198</v>
      </c>
      <c r="D105" s="106" t="s">
        <v>456</v>
      </c>
      <c r="E105" s="106" t="s">
        <v>457</v>
      </c>
      <c r="F105" s="59" t="s">
        <v>83</v>
      </c>
      <c r="G105" s="59"/>
      <c r="H105" s="59"/>
      <c r="I105" s="59" t="s">
        <v>482</v>
      </c>
      <c r="J105" s="59" t="s">
        <v>177</v>
      </c>
      <c r="K105" s="60">
        <f t="shared" si="45"/>
        <v>0</v>
      </c>
      <c r="L105" s="60">
        <f t="shared" si="46"/>
        <v>5421900</v>
      </c>
      <c r="M105" s="60">
        <f t="shared" si="47"/>
        <v>6649500</v>
      </c>
    </row>
    <row r="106" spans="2:13" s="32" customFormat="1" ht="51">
      <c r="B106" s="51" t="s">
        <v>333</v>
      </c>
      <c r="C106" s="106" t="s">
        <v>198</v>
      </c>
      <c r="D106" s="106" t="s">
        <v>456</v>
      </c>
      <c r="E106" s="106" t="s">
        <v>457</v>
      </c>
      <c r="F106" s="59" t="s">
        <v>83</v>
      </c>
      <c r="G106" s="59"/>
      <c r="H106" s="59"/>
      <c r="I106" s="59" t="s">
        <v>482</v>
      </c>
      <c r="J106" s="59" t="s">
        <v>334</v>
      </c>
      <c r="K106" s="60"/>
      <c r="L106" s="60">
        <v>5421900</v>
      </c>
      <c r="M106" s="60">
        <v>6649500</v>
      </c>
    </row>
    <row r="107" spans="2:13" s="32" customFormat="1" ht="25.5">
      <c r="B107" s="71" t="s">
        <v>380</v>
      </c>
      <c r="C107" s="99" t="s">
        <v>198</v>
      </c>
      <c r="D107" s="99" t="s">
        <v>456</v>
      </c>
      <c r="E107" s="99" t="s">
        <v>457</v>
      </c>
      <c r="F107" s="100" t="s">
        <v>83</v>
      </c>
      <c r="G107" s="59"/>
      <c r="H107" s="59"/>
      <c r="I107" s="100" t="s">
        <v>483</v>
      </c>
      <c r="J107" s="100"/>
      <c r="K107" s="101">
        <f aca="true" t="shared" si="48" ref="K107:K108">K108</f>
        <v>11000</v>
      </c>
      <c r="L107" s="101"/>
      <c r="M107" s="101"/>
    </row>
    <row r="108" spans="2:13" s="32" customFormat="1" ht="25.5">
      <c r="B108" s="65" t="s">
        <v>172</v>
      </c>
      <c r="C108" s="106" t="s">
        <v>198</v>
      </c>
      <c r="D108" s="106" t="s">
        <v>456</v>
      </c>
      <c r="E108" s="106" t="s">
        <v>457</v>
      </c>
      <c r="F108" s="59" t="s">
        <v>83</v>
      </c>
      <c r="G108" s="59"/>
      <c r="H108" s="59"/>
      <c r="I108" s="59" t="s">
        <v>483</v>
      </c>
      <c r="J108" s="59" t="s">
        <v>173</v>
      </c>
      <c r="K108" s="60">
        <f t="shared" si="48"/>
        <v>11000</v>
      </c>
      <c r="L108" s="60"/>
      <c r="M108" s="60"/>
    </row>
    <row r="109" spans="2:13" s="32" customFormat="1" ht="25.5">
      <c r="B109" s="65" t="s">
        <v>174</v>
      </c>
      <c r="C109" s="106" t="s">
        <v>198</v>
      </c>
      <c r="D109" s="106" t="s">
        <v>456</v>
      </c>
      <c r="E109" s="106" t="s">
        <v>457</v>
      </c>
      <c r="F109" s="59" t="s">
        <v>83</v>
      </c>
      <c r="G109" s="59"/>
      <c r="H109" s="59"/>
      <c r="I109" s="59" t="s">
        <v>483</v>
      </c>
      <c r="J109" s="59" t="s">
        <v>175</v>
      </c>
      <c r="K109" s="60">
        <v>11000</v>
      </c>
      <c r="L109" s="60"/>
      <c r="M109" s="60"/>
    </row>
    <row r="110" spans="2:13" s="32" customFormat="1" ht="64.5" customHeight="1">
      <c r="B110" s="63" t="s">
        <v>354</v>
      </c>
      <c r="C110" s="111" t="s">
        <v>198</v>
      </c>
      <c r="D110" s="111" t="s">
        <v>456</v>
      </c>
      <c r="E110" s="111" t="s">
        <v>457</v>
      </c>
      <c r="F110" s="67" t="s">
        <v>83</v>
      </c>
      <c r="G110" s="69"/>
      <c r="H110" s="69"/>
      <c r="I110" s="67" t="s">
        <v>484</v>
      </c>
      <c r="J110" s="67"/>
      <c r="K110" s="101">
        <f aca="true" t="shared" si="49" ref="K110:K111">K111</f>
        <v>0</v>
      </c>
      <c r="L110" s="101">
        <f aca="true" t="shared" si="50" ref="L110:L111">L111</f>
        <v>84000</v>
      </c>
      <c r="M110" s="101">
        <f aca="true" t="shared" si="51" ref="M110:M111">M111</f>
        <v>84000</v>
      </c>
    </row>
    <row r="111" spans="2:13" s="32" customFormat="1" ht="25.5">
      <c r="B111" s="120" t="s">
        <v>172</v>
      </c>
      <c r="C111" s="109" t="s">
        <v>198</v>
      </c>
      <c r="D111" s="109" t="s">
        <v>456</v>
      </c>
      <c r="E111" s="109" t="s">
        <v>457</v>
      </c>
      <c r="F111" s="69" t="s">
        <v>83</v>
      </c>
      <c r="G111" s="69"/>
      <c r="H111" s="69"/>
      <c r="I111" s="69" t="s">
        <v>484</v>
      </c>
      <c r="J111" s="69" t="s">
        <v>173</v>
      </c>
      <c r="K111" s="60">
        <f t="shared" si="49"/>
        <v>0</v>
      </c>
      <c r="L111" s="60">
        <f t="shared" si="50"/>
        <v>84000</v>
      </c>
      <c r="M111" s="60">
        <f t="shared" si="51"/>
        <v>84000</v>
      </c>
    </row>
    <row r="112" spans="2:13" s="32" customFormat="1" ht="25.5">
      <c r="B112" s="120" t="s">
        <v>174</v>
      </c>
      <c r="C112" s="109" t="s">
        <v>198</v>
      </c>
      <c r="D112" s="109" t="s">
        <v>456</v>
      </c>
      <c r="E112" s="109" t="s">
        <v>457</v>
      </c>
      <c r="F112" s="69" t="s">
        <v>83</v>
      </c>
      <c r="G112" s="69"/>
      <c r="H112" s="69"/>
      <c r="I112" s="69" t="s">
        <v>484</v>
      </c>
      <c r="J112" s="69" t="s">
        <v>175</v>
      </c>
      <c r="K112" s="60"/>
      <c r="L112" s="60">
        <v>84000</v>
      </c>
      <c r="M112" s="60">
        <v>84000</v>
      </c>
    </row>
    <row r="113" spans="2:13" s="32" customFormat="1" ht="25.5">
      <c r="B113" s="40" t="s">
        <v>405</v>
      </c>
      <c r="C113" s="99" t="s">
        <v>198</v>
      </c>
      <c r="D113" s="99" t="s">
        <v>456</v>
      </c>
      <c r="E113" s="99" t="s">
        <v>457</v>
      </c>
      <c r="F113" s="100" t="s">
        <v>83</v>
      </c>
      <c r="G113" s="100" t="s">
        <v>234</v>
      </c>
      <c r="H113" s="100" t="s">
        <v>163</v>
      </c>
      <c r="I113" s="100" t="s">
        <v>485</v>
      </c>
      <c r="J113" s="100"/>
      <c r="K113" s="101">
        <f aca="true" t="shared" si="52" ref="K113:K114">K114</f>
        <v>0</v>
      </c>
      <c r="L113" s="101">
        <f aca="true" t="shared" si="53" ref="L113:L114">L114</f>
        <v>2400000</v>
      </c>
      <c r="M113" s="101">
        <f aca="true" t="shared" si="54" ref="M113:M114">M114</f>
        <v>2400000</v>
      </c>
    </row>
    <row r="114" spans="2:13" s="32" customFormat="1" ht="12.75">
      <c r="B114" s="51" t="s">
        <v>407</v>
      </c>
      <c r="C114" s="106" t="s">
        <v>198</v>
      </c>
      <c r="D114" s="106" t="s">
        <v>456</v>
      </c>
      <c r="E114" s="106" t="s">
        <v>457</v>
      </c>
      <c r="F114" s="59" t="s">
        <v>83</v>
      </c>
      <c r="G114" s="59" t="s">
        <v>234</v>
      </c>
      <c r="H114" s="59" t="s">
        <v>163</v>
      </c>
      <c r="I114" s="59" t="s">
        <v>485</v>
      </c>
      <c r="J114" s="59" t="s">
        <v>240</v>
      </c>
      <c r="K114" s="60">
        <f t="shared" si="52"/>
        <v>0</v>
      </c>
      <c r="L114" s="60">
        <f t="shared" si="53"/>
        <v>2400000</v>
      </c>
      <c r="M114" s="60">
        <f t="shared" si="54"/>
        <v>2400000</v>
      </c>
    </row>
    <row r="115" spans="2:13" s="32" customFormat="1" ht="25.5">
      <c r="B115" s="75" t="s">
        <v>241</v>
      </c>
      <c r="C115" s="106" t="s">
        <v>198</v>
      </c>
      <c r="D115" s="106" t="s">
        <v>456</v>
      </c>
      <c r="E115" s="106" t="s">
        <v>457</v>
      </c>
      <c r="F115" s="59" t="s">
        <v>83</v>
      </c>
      <c r="G115" s="59" t="s">
        <v>234</v>
      </c>
      <c r="H115" s="59" t="s">
        <v>163</v>
      </c>
      <c r="I115" s="59" t="s">
        <v>485</v>
      </c>
      <c r="J115" s="59" t="s">
        <v>242</v>
      </c>
      <c r="K115" s="60"/>
      <c r="L115" s="60">
        <v>2400000</v>
      </c>
      <c r="M115" s="60">
        <v>2400000</v>
      </c>
    </row>
    <row r="116" spans="2:13" s="32" customFormat="1" ht="25.5">
      <c r="B116" s="40" t="s">
        <v>411</v>
      </c>
      <c r="C116" s="99" t="s">
        <v>198</v>
      </c>
      <c r="D116" s="99" t="s">
        <v>456</v>
      </c>
      <c r="E116" s="99" t="s">
        <v>457</v>
      </c>
      <c r="F116" s="100" t="s">
        <v>83</v>
      </c>
      <c r="G116" s="100" t="s">
        <v>234</v>
      </c>
      <c r="H116" s="100" t="s">
        <v>165</v>
      </c>
      <c r="I116" s="100" t="s">
        <v>486</v>
      </c>
      <c r="J116" s="100"/>
      <c r="K116" s="101">
        <f aca="true" t="shared" si="55" ref="K116:K117">K117</f>
        <v>0</v>
      </c>
      <c r="L116" s="101">
        <f aca="true" t="shared" si="56" ref="L116:L117">L117</f>
        <v>110000</v>
      </c>
      <c r="M116" s="101">
        <f aca="true" t="shared" si="57" ref="M116:M117">M117</f>
        <v>110000</v>
      </c>
    </row>
    <row r="117" spans="2:13" s="32" customFormat="1" ht="25.5">
      <c r="B117" s="108" t="s">
        <v>172</v>
      </c>
      <c r="C117" s="106" t="s">
        <v>198</v>
      </c>
      <c r="D117" s="106" t="s">
        <v>456</v>
      </c>
      <c r="E117" s="106" t="s">
        <v>457</v>
      </c>
      <c r="F117" s="59" t="s">
        <v>83</v>
      </c>
      <c r="G117" s="59" t="s">
        <v>234</v>
      </c>
      <c r="H117" s="59" t="s">
        <v>165</v>
      </c>
      <c r="I117" s="59" t="s">
        <v>486</v>
      </c>
      <c r="J117" s="59" t="s">
        <v>173</v>
      </c>
      <c r="K117" s="60">
        <f t="shared" si="55"/>
        <v>0</v>
      </c>
      <c r="L117" s="60">
        <f t="shared" si="56"/>
        <v>110000</v>
      </c>
      <c r="M117" s="60">
        <f t="shared" si="57"/>
        <v>110000</v>
      </c>
    </row>
    <row r="118" spans="2:13" s="32" customFormat="1" ht="25.5">
      <c r="B118" s="108" t="s">
        <v>174</v>
      </c>
      <c r="C118" s="106" t="s">
        <v>198</v>
      </c>
      <c r="D118" s="106" t="s">
        <v>456</v>
      </c>
      <c r="E118" s="106" t="s">
        <v>457</v>
      </c>
      <c r="F118" s="59" t="s">
        <v>83</v>
      </c>
      <c r="G118" s="59" t="s">
        <v>234</v>
      </c>
      <c r="H118" s="59" t="s">
        <v>165</v>
      </c>
      <c r="I118" s="59" t="s">
        <v>486</v>
      </c>
      <c r="J118" s="59" t="s">
        <v>175</v>
      </c>
      <c r="K118" s="60"/>
      <c r="L118" s="60">
        <v>110000</v>
      </c>
      <c r="M118" s="60">
        <v>110000</v>
      </c>
    </row>
    <row r="119" spans="2:13" s="32" customFormat="1" ht="101.25" customHeight="1">
      <c r="B119" s="40" t="s">
        <v>335</v>
      </c>
      <c r="C119" s="99" t="s">
        <v>198</v>
      </c>
      <c r="D119" s="99" t="s">
        <v>456</v>
      </c>
      <c r="E119" s="99" t="s">
        <v>457</v>
      </c>
      <c r="F119" s="100" t="s">
        <v>83</v>
      </c>
      <c r="G119" s="100"/>
      <c r="H119" s="100"/>
      <c r="I119" s="100" t="s">
        <v>487</v>
      </c>
      <c r="J119" s="100"/>
      <c r="K119" s="101">
        <f aca="true" t="shared" si="58" ref="K119:K120">K120</f>
        <v>0</v>
      </c>
      <c r="L119" s="101">
        <f aca="true" t="shared" si="59" ref="L119:L120">L120</f>
        <v>67142.36</v>
      </c>
      <c r="M119" s="101">
        <f aca="true" t="shared" si="60" ref="M119:M120">M120</f>
        <v>67142.36</v>
      </c>
    </row>
    <row r="120" spans="2:13" s="32" customFormat="1" ht="25.5">
      <c r="B120" s="108" t="s">
        <v>172</v>
      </c>
      <c r="C120" s="106" t="s">
        <v>198</v>
      </c>
      <c r="D120" s="106" t="s">
        <v>456</v>
      </c>
      <c r="E120" s="106" t="s">
        <v>457</v>
      </c>
      <c r="F120" s="59" t="s">
        <v>83</v>
      </c>
      <c r="G120" s="59"/>
      <c r="H120" s="59"/>
      <c r="I120" s="59" t="s">
        <v>487</v>
      </c>
      <c r="J120" s="59" t="s">
        <v>173</v>
      </c>
      <c r="K120" s="60">
        <f t="shared" si="58"/>
        <v>0</v>
      </c>
      <c r="L120" s="60">
        <f t="shared" si="59"/>
        <v>67142.36</v>
      </c>
      <c r="M120" s="60">
        <f t="shared" si="60"/>
        <v>67142.36</v>
      </c>
    </row>
    <row r="121" spans="2:13" s="32" customFormat="1" ht="25.5">
      <c r="B121" s="108" t="s">
        <v>174</v>
      </c>
      <c r="C121" s="106" t="s">
        <v>198</v>
      </c>
      <c r="D121" s="106" t="s">
        <v>456</v>
      </c>
      <c r="E121" s="106" t="s">
        <v>457</v>
      </c>
      <c r="F121" s="59" t="s">
        <v>83</v>
      </c>
      <c r="G121" s="59"/>
      <c r="H121" s="59"/>
      <c r="I121" s="59" t="s">
        <v>487</v>
      </c>
      <c r="J121" s="59" t="s">
        <v>175</v>
      </c>
      <c r="K121" s="60"/>
      <c r="L121" s="60">
        <v>67142.36</v>
      </c>
      <c r="M121" s="60">
        <v>67142.36</v>
      </c>
    </row>
    <row r="122" spans="2:13" s="32" customFormat="1" ht="85.5" customHeight="1">
      <c r="B122" s="40" t="s">
        <v>488</v>
      </c>
      <c r="C122" s="111" t="s">
        <v>198</v>
      </c>
      <c r="D122" s="111" t="s">
        <v>456</v>
      </c>
      <c r="E122" s="111" t="s">
        <v>457</v>
      </c>
      <c r="F122" s="67" t="s">
        <v>83</v>
      </c>
      <c r="G122" s="67"/>
      <c r="H122" s="67"/>
      <c r="I122" s="67" t="s">
        <v>489</v>
      </c>
      <c r="J122" s="67"/>
      <c r="K122" s="101">
        <f>K123+K125</f>
        <v>0</v>
      </c>
      <c r="L122" s="101">
        <f>L123+L125</f>
        <v>140000</v>
      </c>
      <c r="M122" s="101">
        <f>M123+M125</f>
        <v>140000</v>
      </c>
    </row>
    <row r="123" spans="2:13" s="32" customFormat="1" ht="25.5">
      <c r="B123" s="120" t="s">
        <v>172</v>
      </c>
      <c r="C123" s="109" t="s">
        <v>198</v>
      </c>
      <c r="D123" s="109" t="s">
        <v>456</v>
      </c>
      <c r="E123" s="109" t="s">
        <v>457</v>
      </c>
      <c r="F123" s="69" t="s">
        <v>83</v>
      </c>
      <c r="G123" s="67"/>
      <c r="H123" s="67"/>
      <c r="I123" s="69" t="s">
        <v>489</v>
      </c>
      <c r="J123" s="69" t="s">
        <v>173</v>
      </c>
      <c r="K123" s="60">
        <f>K124</f>
        <v>0</v>
      </c>
      <c r="L123" s="60">
        <f>L124</f>
        <v>20000</v>
      </c>
      <c r="M123" s="60">
        <f>M124</f>
        <v>20000</v>
      </c>
    </row>
    <row r="124" spans="2:13" s="32" customFormat="1" ht="25.5">
      <c r="B124" s="120" t="s">
        <v>174</v>
      </c>
      <c r="C124" s="109" t="s">
        <v>198</v>
      </c>
      <c r="D124" s="109" t="s">
        <v>456</v>
      </c>
      <c r="E124" s="109" t="s">
        <v>457</v>
      </c>
      <c r="F124" s="69" t="s">
        <v>83</v>
      </c>
      <c r="G124" s="67"/>
      <c r="H124" s="67"/>
      <c r="I124" s="69" t="s">
        <v>489</v>
      </c>
      <c r="J124" s="69" t="s">
        <v>175</v>
      </c>
      <c r="K124" s="60"/>
      <c r="L124" s="60">
        <v>20000</v>
      </c>
      <c r="M124" s="60">
        <v>20000</v>
      </c>
    </row>
    <row r="125" spans="2:13" s="32" customFormat="1" ht="12.75">
      <c r="B125" s="68" t="s">
        <v>303</v>
      </c>
      <c r="C125" s="109" t="s">
        <v>198</v>
      </c>
      <c r="D125" s="109" t="s">
        <v>456</v>
      </c>
      <c r="E125" s="109" t="s">
        <v>457</v>
      </c>
      <c r="F125" s="69" t="s">
        <v>83</v>
      </c>
      <c r="G125" s="69"/>
      <c r="H125" s="69"/>
      <c r="I125" s="69" t="s">
        <v>489</v>
      </c>
      <c r="J125" s="69" t="s">
        <v>277</v>
      </c>
      <c r="K125" s="60">
        <f>K126</f>
        <v>0</v>
      </c>
      <c r="L125" s="60">
        <f>L126</f>
        <v>120000</v>
      </c>
      <c r="M125" s="60">
        <f>M126</f>
        <v>120000</v>
      </c>
    </row>
    <row r="126" spans="2:13" s="32" customFormat="1" ht="12.75">
      <c r="B126" s="68" t="s">
        <v>304</v>
      </c>
      <c r="C126" s="109" t="s">
        <v>198</v>
      </c>
      <c r="D126" s="109" t="s">
        <v>456</v>
      </c>
      <c r="E126" s="109" t="s">
        <v>457</v>
      </c>
      <c r="F126" s="69" t="s">
        <v>83</v>
      </c>
      <c r="G126" s="69"/>
      <c r="H126" s="69"/>
      <c r="I126" s="69" t="s">
        <v>489</v>
      </c>
      <c r="J126" s="69" t="s">
        <v>305</v>
      </c>
      <c r="K126" s="60"/>
      <c r="L126" s="60">
        <v>120000</v>
      </c>
      <c r="M126" s="60">
        <v>120000</v>
      </c>
    </row>
    <row r="127" spans="2:13" s="32" customFormat="1" ht="221.25" customHeight="1">
      <c r="B127" s="63" t="s">
        <v>344</v>
      </c>
      <c r="C127" s="111" t="s">
        <v>198</v>
      </c>
      <c r="D127" s="111" t="s">
        <v>456</v>
      </c>
      <c r="E127" s="111" t="s">
        <v>457</v>
      </c>
      <c r="F127" s="67" t="s">
        <v>83</v>
      </c>
      <c r="G127" s="67"/>
      <c r="H127" s="67"/>
      <c r="I127" s="67" t="s">
        <v>490</v>
      </c>
      <c r="J127" s="67"/>
      <c r="K127" s="101">
        <f aca="true" t="shared" si="61" ref="K127:K128">K128</f>
        <v>690492.94</v>
      </c>
      <c r="L127" s="101">
        <f aca="true" t="shared" si="62" ref="L127:L128">L128</f>
        <v>9933900</v>
      </c>
      <c r="M127" s="101">
        <f aca="true" t="shared" si="63" ref="M127:M128">M128</f>
        <v>10460300</v>
      </c>
    </row>
    <row r="128" spans="2:13" s="32" customFormat="1" ht="12.75">
      <c r="B128" s="68" t="s">
        <v>303</v>
      </c>
      <c r="C128" s="109" t="s">
        <v>198</v>
      </c>
      <c r="D128" s="109" t="s">
        <v>456</v>
      </c>
      <c r="E128" s="109" t="s">
        <v>457</v>
      </c>
      <c r="F128" s="69" t="s">
        <v>83</v>
      </c>
      <c r="G128" s="69"/>
      <c r="H128" s="69"/>
      <c r="I128" s="69" t="s">
        <v>490</v>
      </c>
      <c r="J128" s="69" t="s">
        <v>277</v>
      </c>
      <c r="K128" s="60">
        <f t="shared" si="61"/>
        <v>690492.94</v>
      </c>
      <c r="L128" s="60">
        <f t="shared" si="62"/>
        <v>9933900</v>
      </c>
      <c r="M128" s="60">
        <f t="shared" si="63"/>
        <v>10460300</v>
      </c>
    </row>
    <row r="129" spans="2:13" s="32" customFormat="1" ht="12.75">
      <c r="B129" s="68" t="s">
        <v>304</v>
      </c>
      <c r="C129" s="109" t="s">
        <v>198</v>
      </c>
      <c r="D129" s="109" t="s">
        <v>456</v>
      </c>
      <c r="E129" s="109" t="s">
        <v>457</v>
      </c>
      <c r="F129" s="69" t="s">
        <v>83</v>
      </c>
      <c r="G129" s="69"/>
      <c r="H129" s="69"/>
      <c r="I129" s="69" t="s">
        <v>490</v>
      </c>
      <c r="J129" s="69" t="s">
        <v>305</v>
      </c>
      <c r="K129" s="60">
        <v>690492.94</v>
      </c>
      <c r="L129" s="60">
        <v>9933900</v>
      </c>
      <c r="M129" s="60">
        <v>10460300</v>
      </c>
    </row>
    <row r="130" spans="2:13" s="32" customFormat="1" ht="90.75" customHeight="1">
      <c r="B130" s="62" t="s">
        <v>396</v>
      </c>
      <c r="C130" s="99" t="s">
        <v>198</v>
      </c>
      <c r="D130" s="99" t="s">
        <v>456</v>
      </c>
      <c r="E130" s="106" t="s">
        <v>457</v>
      </c>
      <c r="F130" s="100" t="s">
        <v>83</v>
      </c>
      <c r="G130" s="100"/>
      <c r="H130" s="100"/>
      <c r="I130" s="100" t="s">
        <v>491</v>
      </c>
      <c r="J130" s="100"/>
      <c r="K130" s="101">
        <f aca="true" t="shared" si="64" ref="K130:K131">K131</f>
        <v>0</v>
      </c>
      <c r="L130" s="101">
        <f aca="true" t="shared" si="65" ref="L130:L131">L131</f>
        <v>8000000</v>
      </c>
      <c r="M130" s="101">
        <f aca="true" t="shared" si="66" ref="M130:M131">M131</f>
        <v>8000000</v>
      </c>
    </row>
    <row r="131" spans="2:13" s="32" customFormat="1" ht="25.5">
      <c r="B131" s="51" t="s">
        <v>186</v>
      </c>
      <c r="C131" s="106" t="s">
        <v>198</v>
      </c>
      <c r="D131" s="106" t="s">
        <v>456</v>
      </c>
      <c r="E131" s="106" t="s">
        <v>457</v>
      </c>
      <c r="F131" s="59" t="s">
        <v>83</v>
      </c>
      <c r="G131" s="59"/>
      <c r="H131" s="59"/>
      <c r="I131" s="59" t="s">
        <v>491</v>
      </c>
      <c r="J131" s="59" t="s">
        <v>187</v>
      </c>
      <c r="K131" s="60">
        <f t="shared" si="64"/>
        <v>0</v>
      </c>
      <c r="L131" s="60">
        <f t="shared" si="65"/>
        <v>8000000</v>
      </c>
      <c r="M131" s="60">
        <f t="shared" si="66"/>
        <v>8000000</v>
      </c>
    </row>
    <row r="132" spans="2:13" s="32" customFormat="1" ht="12.75">
      <c r="B132" s="51" t="s">
        <v>188</v>
      </c>
      <c r="C132" s="106" t="s">
        <v>198</v>
      </c>
      <c r="D132" s="106" t="s">
        <v>456</v>
      </c>
      <c r="E132" s="106" t="s">
        <v>457</v>
      </c>
      <c r="F132" s="59" t="s">
        <v>83</v>
      </c>
      <c r="G132" s="59"/>
      <c r="H132" s="59"/>
      <c r="I132" s="59" t="s">
        <v>491</v>
      </c>
      <c r="J132" s="59" t="s">
        <v>189</v>
      </c>
      <c r="K132" s="60"/>
      <c r="L132" s="60">
        <v>8000000</v>
      </c>
      <c r="M132" s="60">
        <v>8000000</v>
      </c>
    </row>
    <row r="133" spans="2:13" s="32" customFormat="1" ht="83.25" customHeight="1">
      <c r="B133" s="62" t="s">
        <v>398</v>
      </c>
      <c r="C133" s="99" t="s">
        <v>198</v>
      </c>
      <c r="D133" s="99" t="s">
        <v>456</v>
      </c>
      <c r="E133" s="106" t="s">
        <v>457</v>
      </c>
      <c r="F133" s="100" t="s">
        <v>83</v>
      </c>
      <c r="G133" s="100"/>
      <c r="H133" s="100"/>
      <c r="I133" s="100" t="s">
        <v>492</v>
      </c>
      <c r="J133" s="100"/>
      <c r="K133" s="101">
        <f aca="true" t="shared" si="67" ref="K133:K134">K134</f>
        <v>0</v>
      </c>
      <c r="L133" s="101">
        <f aca="true" t="shared" si="68" ref="L133:L134">L134</f>
        <v>6500000</v>
      </c>
      <c r="M133" s="101">
        <f aca="true" t="shared" si="69" ref="M133:M134">M134</f>
        <v>6500000</v>
      </c>
    </row>
    <row r="134" spans="2:13" s="32" customFormat="1" ht="25.5">
      <c r="B134" s="51" t="s">
        <v>186</v>
      </c>
      <c r="C134" s="106" t="s">
        <v>198</v>
      </c>
      <c r="D134" s="106" t="s">
        <v>456</v>
      </c>
      <c r="E134" s="106" t="s">
        <v>457</v>
      </c>
      <c r="F134" s="59" t="s">
        <v>83</v>
      </c>
      <c r="G134" s="59"/>
      <c r="H134" s="59"/>
      <c r="I134" s="59" t="s">
        <v>492</v>
      </c>
      <c r="J134" s="59" t="s">
        <v>187</v>
      </c>
      <c r="K134" s="60">
        <f t="shared" si="67"/>
        <v>0</v>
      </c>
      <c r="L134" s="60">
        <f t="shared" si="68"/>
        <v>6500000</v>
      </c>
      <c r="M134" s="60">
        <f t="shared" si="69"/>
        <v>6500000</v>
      </c>
    </row>
    <row r="135" spans="2:13" s="32" customFormat="1" ht="12.75">
      <c r="B135" s="51" t="s">
        <v>188</v>
      </c>
      <c r="C135" s="106" t="s">
        <v>198</v>
      </c>
      <c r="D135" s="106" t="s">
        <v>456</v>
      </c>
      <c r="E135" s="106" t="s">
        <v>457</v>
      </c>
      <c r="F135" s="59" t="s">
        <v>83</v>
      </c>
      <c r="G135" s="59"/>
      <c r="H135" s="59"/>
      <c r="I135" s="59" t="s">
        <v>492</v>
      </c>
      <c r="J135" s="59" t="s">
        <v>189</v>
      </c>
      <c r="K135" s="60"/>
      <c r="L135" s="60">
        <v>6500000</v>
      </c>
      <c r="M135" s="60">
        <v>6500000</v>
      </c>
    </row>
    <row r="136" spans="2:13" s="32" customFormat="1" ht="59.25" customHeight="1">
      <c r="B136" s="76" t="s">
        <v>413</v>
      </c>
      <c r="C136" s="111" t="s">
        <v>198</v>
      </c>
      <c r="D136" s="111" t="s">
        <v>456</v>
      </c>
      <c r="E136" s="111" t="s">
        <v>457</v>
      </c>
      <c r="F136" s="67" t="s">
        <v>83</v>
      </c>
      <c r="G136" s="69"/>
      <c r="H136" s="69"/>
      <c r="I136" s="67" t="s">
        <v>493</v>
      </c>
      <c r="J136" s="67"/>
      <c r="K136" s="101">
        <f aca="true" t="shared" si="70" ref="K136:K137">K137</f>
        <v>0</v>
      </c>
      <c r="L136" s="101">
        <f aca="true" t="shared" si="71" ref="L136:L137">L137</f>
        <v>488000</v>
      </c>
      <c r="M136" s="101">
        <f aca="true" t="shared" si="72" ref="M136:M137">M137</f>
        <v>488000</v>
      </c>
    </row>
    <row r="137" spans="2:13" s="32" customFormat="1" ht="12.75">
      <c r="B137" s="68" t="s">
        <v>407</v>
      </c>
      <c r="C137" s="109" t="s">
        <v>198</v>
      </c>
      <c r="D137" s="109" t="s">
        <v>456</v>
      </c>
      <c r="E137" s="109" t="s">
        <v>457</v>
      </c>
      <c r="F137" s="69" t="s">
        <v>83</v>
      </c>
      <c r="G137" s="69"/>
      <c r="H137" s="69"/>
      <c r="I137" s="69" t="s">
        <v>493</v>
      </c>
      <c r="J137" s="69" t="s">
        <v>240</v>
      </c>
      <c r="K137" s="60">
        <f t="shared" si="70"/>
        <v>0</v>
      </c>
      <c r="L137" s="60">
        <f t="shared" si="71"/>
        <v>488000</v>
      </c>
      <c r="M137" s="60">
        <f t="shared" si="72"/>
        <v>488000</v>
      </c>
    </row>
    <row r="138" spans="2:13" s="32" customFormat="1" ht="25.5">
      <c r="B138" s="77" t="s">
        <v>241</v>
      </c>
      <c r="C138" s="109" t="s">
        <v>198</v>
      </c>
      <c r="D138" s="109" t="s">
        <v>456</v>
      </c>
      <c r="E138" s="109" t="s">
        <v>457</v>
      </c>
      <c r="F138" s="69" t="s">
        <v>83</v>
      </c>
      <c r="G138" s="69"/>
      <c r="H138" s="69"/>
      <c r="I138" s="69" t="s">
        <v>493</v>
      </c>
      <c r="J138" s="69" t="s">
        <v>242</v>
      </c>
      <c r="K138" s="60"/>
      <c r="L138" s="60">
        <v>488000</v>
      </c>
      <c r="M138" s="60">
        <v>488000</v>
      </c>
    </row>
    <row r="139" spans="2:13" s="32" customFormat="1" ht="38.25" hidden="1">
      <c r="B139" s="61" t="s">
        <v>368</v>
      </c>
      <c r="C139" s="99" t="s">
        <v>198</v>
      </c>
      <c r="D139" s="99" t="s">
        <v>456</v>
      </c>
      <c r="E139" s="99" t="s">
        <v>457</v>
      </c>
      <c r="F139" s="100" t="s">
        <v>83</v>
      </c>
      <c r="G139" s="59"/>
      <c r="H139" s="59"/>
      <c r="I139" s="100" t="s">
        <v>494</v>
      </c>
      <c r="J139" s="100"/>
      <c r="K139" s="101">
        <f aca="true" t="shared" si="73" ref="K139:K140">K140</f>
        <v>0</v>
      </c>
      <c r="L139" s="101">
        <f aca="true" t="shared" si="74" ref="L139:L140">L140</f>
        <v>0</v>
      </c>
      <c r="M139" s="101">
        <f aca="true" t="shared" si="75" ref="M139:M140">M140</f>
        <v>0</v>
      </c>
    </row>
    <row r="140" spans="2:13" s="32" customFormat="1" ht="25.5" hidden="1">
      <c r="B140" s="108" t="s">
        <v>370</v>
      </c>
      <c r="C140" s="106" t="s">
        <v>198</v>
      </c>
      <c r="D140" s="106" t="s">
        <v>456</v>
      </c>
      <c r="E140" s="106" t="s">
        <v>457</v>
      </c>
      <c r="F140" s="59" t="s">
        <v>83</v>
      </c>
      <c r="G140" s="59"/>
      <c r="H140" s="59"/>
      <c r="I140" s="59" t="s">
        <v>494</v>
      </c>
      <c r="J140" s="59" t="s">
        <v>371</v>
      </c>
      <c r="K140" s="60">
        <f t="shared" si="73"/>
        <v>0</v>
      </c>
      <c r="L140" s="60">
        <f t="shared" si="74"/>
        <v>0</v>
      </c>
      <c r="M140" s="60">
        <f t="shared" si="75"/>
        <v>0</v>
      </c>
    </row>
    <row r="141" spans="2:13" s="32" customFormat="1" ht="12.75" hidden="1">
      <c r="B141" s="108" t="s">
        <v>372</v>
      </c>
      <c r="C141" s="106" t="s">
        <v>198</v>
      </c>
      <c r="D141" s="106" t="s">
        <v>456</v>
      </c>
      <c r="E141" s="106" t="s">
        <v>457</v>
      </c>
      <c r="F141" s="59" t="s">
        <v>83</v>
      </c>
      <c r="G141" s="59"/>
      <c r="H141" s="59"/>
      <c r="I141" s="59" t="s">
        <v>494</v>
      </c>
      <c r="J141" s="59" t="s">
        <v>373</v>
      </c>
      <c r="K141" s="60"/>
      <c r="L141" s="60">
        <v>0</v>
      </c>
      <c r="M141" s="60"/>
    </row>
    <row r="142" spans="2:13" s="32" customFormat="1" ht="32.25" customHeight="1">
      <c r="B142" s="40" t="s">
        <v>382</v>
      </c>
      <c r="C142" s="99" t="s">
        <v>198</v>
      </c>
      <c r="D142" s="99" t="s">
        <v>456</v>
      </c>
      <c r="E142" s="99" t="s">
        <v>457</v>
      </c>
      <c r="F142" s="100" t="s">
        <v>83</v>
      </c>
      <c r="G142" s="59"/>
      <c r="H142" s="59"/>
      <c r="I142" s="100" t="s">
        <v>495</v>
      </c>
      <c r="J142" s="100"/>
      <c r="K142" s="101">
        <f aca="true" t="shared" si="76" ref="K142:K143">K143</f>
        <v>0</v>
      </c>
      <c r="L142" s="101">
        <f aca="true" t="shared" si="77" ref="L142:L143">L143</f>
        <v>0</v>
      </c>
      <c r="M142" s="101">
        <f aca="true" t="shared" si="78" ref="M142:M143">M143</f>
        <v>130300</v>
      </c>
    </row>
    <row r="143" spans="2:13" s="32" customFormat="1" ht="25.5">
      <c r="B143" s="108" t="s">
        <v>370</v>
      </c>
      <c r="C143" s="106" t="s">
        <v>198</v>
      </c>
      <c r="D143" s="106" t="s">
        <v>456</v>
      </c>
      <c r="E143" s="106" t="s">
        <v>457</v>
      </c>
      <c r="F143" s="59" t="s">
        <v>83</v>
      </c>
      <c r="G143" s="59"/>
      <c r="H143" s="59"/>
      <c r="I143" s="59" t="s">
        <v>495</v>
      </c>
      <c r="J143" s="59" t="s">
        <v>371</v>
      </c>
      <c r="K143" s="60">
        <f t="shared" si="76"/>
        <v>0</v>
      </c>
      <c r="L143" s="60">
        <f t="shared" si="77"/>
        <v>0</v>
      </c>
      <c r="M143" s="60">
        <f t="shared" si="78"/>
        <v>130300</v>
      </c>
    </row>
    <row r="144" spans="2:13" s="32" customFormat="1" ht="12.75">
      <c r="B144" s="108" t="s">
        <v>372</v>
      </c>
      <c r="C144" s="106" t="s">
        <v>198</v>
      </c>
      <c r="D144" s="106" t="s">
        <v>456</v>
      </c>
      <c r="E144" s="106" t="s">
        <v>457</v>
      </c>
      <c r="F144" s="59" t="s">
        <v>83</v>
      </c>
      <c r="G144" s="59"/>
      <c r="H144" s="59"/>
      <c r="I144" s="59" t="s">
        <v>495</v>
      </c>
      <c r="J144" s="59" t="s">
        <v>373</v>
      </c>
      <c r="K144" s="60"/>
      <c r="L144" s="60"/>
      <c r="M144" s="60">
        <v>130300</v>
      </c>
    </row>
    <row r="145" spans="2:13" s="32" customFormat="1" ht="45.75" customHeight="1">
      <c r="B145" s="121" t="s">
        <v>496</v>
      </c>
      <c r="C145" s="99" t="s">
        <v>198</v>
      </c>
      <c r="D145" s="99" t="s">
        <v>456</v>
      </c>
      <c r="E145" s="99" t="s">
        <v>265</v>
      </c>
      <c r="F145" s="100" t="s">
        <v>83</v>
      </c>
      <c r="G145" s="100"/>
      <c r="H145" s="100"/>
      <c r="I145" s="100" t="s">
        <v>497</v>
      </c>
      <c r="J145" s="100"/>
      <c r="K145" s="101">
        <f aca="true" t="shared" si="79" ref="K145:K146">K146</f>
        <v>0</v>
      </c>
      <c r="L145" s="101">
        <f aca="true" t="shared" si="80" ref="L145:L146">L146</f>
        <v>52000</v>
      </c>
      <c r="M145" s="101">
        <f aca="true" t="shared" si="81" ref="M145:M146">M146</f>
        <v>52000</v>
      </c>
    </row>
    <row r="146" spans="2:13" s="32" customFormat="1" ht="25.5">
      <c r="B146" s="51" t="s">
        <v>186</v>
      </c>
      <c r="C146" s="106" t="s">
        <v>198</v>
      </c>
      <c r="D146" s="106" t="s">
        <v>456</v>
      </c>
      <c r="E146" s="106" t="s">
        <v>265</v>
      </c>
      <c r="F146" s="59" t="s">
        <v>83</v>
      </c>
      <c r="G146" s="59"/>
      <c r="H146" s="59"/>
      <c r="I146" s="59" t="s">
        <v>497</v>
      </c>
      <c r="J146" s="59" t="s">
        <v>187</v>
      </c>
      <c r="K146" s="60">
        <f t="shared" si="79"/>
        <v>0</v>
      </c>
      <c r="L146" s="60">
        <f t="shared" si="80"/>
        <v>52000</v>
      </c>
      <c r="M146" s="60">
        <f t="shared" si="81"/>
        <v>52000</v>
      </c>
    </row>
    <row r="147" spans="2:13" s="32" customFormat="1" ht="38.25">
      <c r="B147" s="51" t="s">
        <v>358</v>
      </c>
      <c r="C147" s="106" t="s">
        <v>198</v>
      </c>
      <c r="D147" s="106" t="s">
        <v>456</v>
      </c>
      <c r="E147" s="106" t="s">
        <v>265</v>
      </c>
      <c r="F147" s="59" t="s">
        <v>83</v>
      </c>
      <c r="G147" s="59"/>
      <c r="H147" s="59"/>
      <c r="I147" s="59" t="s">
        <v>497</v>
      </c>
      <c r="J147" s="59" t="s">
        <v>359</v>
      </c>
      <c r="K147" s="60"/>
      <c r="L147" s="60">
        <v>52000</v>
      </c>
      <c r="M147" s="60">
        <v>52000</v>
      </c>
    </row>
    <row r="148" spans="2:13" s="32" customFormat="1" ht="25.5">
      <c r="B148" s="58" t="s">
        <v>498</v>
      </c>
      <c r="C148" s="99" t="s">
        <v>198</v>
      </c>
      <c r="D148" s="99" t="s">
        <v>456</v>
      </c>
      <c r="E148" s="99" t="s">
        <v>265</v>
      </c>
      <c r="F148" s="100"/>
      <c r="G148" s="100"/>
      <c r="H148" s="100"/>
      <c r="I148" s="100"/>
      <c r="J148" s="100"/>
      <c r="K148" s="101">
        <f>K173+K164+K152+K167+K158+K161+K149+K170+K155+K176</f>
        <v>840000</v>
      </c>
      <c r="L148" s="101">
        <f>L173+L164+L152+L167+L158+L161+L149+L170+L155+L176</f>
        <v>766800</v>
      </c>
      <c r="M148" s="101">
        <f>M173+M164+M152+M167+M158+M161+M149+M170+M155+M176</f>
        <v>867000</v>
      </c>
    </row>
    <row r="149" spans="2:13" s="32" customFormat="1" ht="25.5">
      <c r="B149" s="40" t="s">
        <v>428</v>
      </c>
      <c r="C149" s="99" t="s">
        <v>198</v>
      </c>
      <c r="D149" s="99" t="s">
        <v>456</v>
      </c>
      <c r="E149" s="99" t="s">
        <v>265</v>
      </c>
      <c r="F149" s="100" t="s">
        <v>83</v>
      </c>
      <c r="G149" s="100"/>
      <c r="H149" s="100"/>
      <c r="I149" s="100" t="s">
        <v>499</v>
      </c>
      <c r="J149" s="100"/>
      <c r="K149" s="101">
        <f aca="true" t="shared" si="82" ref="K149:K150">K150</f>
        <v>0</v>
      </c>
      <c r="L149" s="101">
        <f aca="true" t="shared" si="83" ref="L149:L150">L150</f>
        <v>8000</v>
      </c>
      <c r="M149" s="101">
        <f aca="true" t="shared" si="84" ref="M149:M150">M150</f>
        <v>8000</v>
      </c>
    </row>
    <row r="150" spans="2:13" s="32" customFormat="1" ht="25.5">
      <c r="B150" s="108" t="s">
        <v>172</v>
      </c>
      <c r="C150" s="106" t="s">
        <v>198</v>
      </c>
      <c r="D150" s="106" t="s">
        <v>456</v>
      </c>
      <c r="E150" s="106" t="s">
        <v>265</v>
      </c>
      <c r="F150" s="59" t="s">
        <v>83</v>
      </c>
      <c r="G150" s="59"/>
      <c r="H150" s="59"/>
      <c r="I150" s="59" t="s">
        <v>499</v>
      </c>
      <c r="J150" s="59" t="s">
        <v>173</v>
      </c>
      <c r="K150" s="60">
        <f t="shared" si="82"/>
        <v>0</v>
      </c>
      <c r="L150" s="60">
        <f t="shared" si="83"/>
        <v>8000</v>
      </c>
      <c r="M150" s="60">
        <f t="shared" si="84"/>
        <v>8000</v>
      </c>
    </row>
    <row r="151" spans="2:13" s="32" customFormat="1" ht="25.5">
      <c r="B151" s="108" t="s">
        <v>174</v>
      </c>
      <c r="C151" s="106" t="s">
        <v>198</v>
      </c>
      <c r="D151" s="106" t="s">
        <v>456</v>
      </c>
      <c r="E151" s="106" t="s">
        <v>265</v>
      </c>
      <c r="F151" s="59" t="s">
        <v>83</v>
      </c>
      <c r="G151" s="59"/>
      <c r="H151" s="59"/>
      <c r="I151" s="59" t="s">
        <v>499</v>
      </c>
      <c r="J151" s="59" t="s">
        <v>175</v>
      </c>
      <c r="K151" s="60"/>
      <c r="L151" s="60">
        <v>8000</v>
      </c>
      <c r="M151" s="60">
        <v>8000</v>
      </c>
    </row>
    <row r="152" spans="2:13" s="32" customFormat="1" ht="25.5">
      <c r="B152" s="40" t="s">
        <v>326</v>
      </c>
      <c r="C152" s="99" t="s">
        <v>198</v>
      </c>
      <c r="D152" s="99" t="s">
        <v>456</v>
      </c>
      <c r="E152" s="99" t="s">
        <v>265</v>
      </c>
      <c r="F152" s="100" t="s">
        <v>83</v>
      </c>
      <c r="G152" s="100"/>
      <c r="H152" s="100"/>
      <c r="I152" s="100" t="s">
        <v>500</v>
      </c>
      <c r="J152" s="100"/>
      <c r="K152" s="101">
        <f aca="true" t="shared" si="85" ref="K152:K153">K153</f>
        <v>0</v>
      </c>
      <c r="L152" s="101">
        <f>L153</f>
        <v>27000</v>
      </c>
      <c r="M152" s="101">
        <f aca="true" t="shared" si="86" ref="M152:M153">M153</f>
        <v>27000</v>
      </c>
    </row>
    <row r="153" spans="2:13" s="32" customFormat="1" ht="25.5">
      <c r="B153" s="108" t="s">
        <v>172</v>
      </c>
      <c r="C153" s="106" t="s">
        <v>198</v>
      </c>
      <c r="D153" s="106" t="s">
        <v>456</v>
      </c>
      <c r="E153" s="99" t="s">
        <v>265</v>
      </c>
      <c r="F153" s="59" t="s">
        <v>83</v>
      </c>
      <c r="G153" s="59"/>
      <c r="H153" s="59"/>
      <c r="I153" s="59" t="s">
        <v>500</v>
      </c>
      <c r="J153" s="59" t="s">
        <v>173</v>
      </c>
      <c r="K153" s="60">
        <f t="shared" si="85"/>
        <v>0</v>
      </c>
      <c r="L153" s="60">
        <v>27000</v>
      </c>
      <c r="M153" s="60">
        <f t="shared" si="86"/>
        <v>27000</v>
      </c>
    </row>
    <row r="154" spans="2:13" s="32" customFormat="1" ht="25.5">
      <c r="B154" s="108" t="s">
        <v>174</v>
      </c>
      <c r="C154" s="106" t="s">
        <v>198</v>
      </c>
      <c r="D154" s="106" t="s">
        <v>456</v>
      </c>
      <c r="E154" s="99" t="s">
        <v>265</v>
      </c>
      <c r="F154" s="59" t="s">
        <v>83</v>
      </c>
      <c r="G154" s="59"/>
      <c r="H154" s="59"/>
      <c r="I154" s="59" t="s">
        <v>500</v>
      </c>
      <c r="J154" s="59" t="s">
        <v>175</v>
      </c>
      <c r="K154" s="60"/>
      <c r="L154" s="60">
        <v>26640</v>
      </c>
      <c r="M154" s="60">
        <v>27000</v>
      </c>
    </row>
    <row r="155" spans="2:13" s="32" customFormat="1" ht="71.25" customHeight="1">
      <c r="B155" s="40" t="s">
        <v>328</v>
      </c>
      <c r="C155" s="99" t="s">
        <v>198</v>
      </c>
      <c r="D155" s="99" t="s">
        <v>456</v>
      </c>
      <c r="E155" s="99" t="s">
        <v>265</v>
      </c>
      <c r="F155" s="100" t="s">
        <v>83</v>
      </c>
      <c r="G155" s="100"/>
      <c r="H155" s="100"/>
      <c r="I155" s="100" t="s">
        <v>501</v>
      </c>
      <c r="J155" s="100"/>
      <c r="K155" s="101">
        <f aca="true" t="shared" si="87" ref="K155:K156">K156</f>
        <v>0</v>
      </c>
      <c r="L155" s="101">
        <f aca="true" t="shared" si="88" ref="L155:L156">L156</f>
        <v>7000</v>
      </c>
      <c r="M155" s="101">
        <f aca="true" t="shared" si="89" ref="M155:M156">M156</f>
        <v>7000</v>
      </c>
    </row>
    <row r="156" spans="2:13" s="32" customFormat="1" ht="25.5">
      <c r="B156" s="108" t="s">
        <v>172</v>
      </c>
      <c r="C156" s="106" t="s">
        <v>198</v>
      </c>
      <c r="D156" s="106" t="s">
        <v>456</v>
      </c>
      <c r="E156" s="106" t="s">
        <v>265</v>
      </c>
      <c r="F156" s="59" t="s">
        <v>83</v>
      </c>
      <c r="G156" s="59"/>
      <c r="H156" s="59"/>
      <c r="I156" s="59" t="s">
        <v>501</v>
      </c>
      <c r="J156" s="59" t="s">
        <v>173</v>
      </c>
      <c r="K156" s="60">
        <f t="shared" si="87"/>
        <v>0</v>
      </c>
      <c r="L156" s="60">
        <f t="shared" si="88"/>
        <v>7000</v>
      </c>
      <c r="M156" s="60">
        <f t="shared" si="89"/>
        <v>7000</v>
      </c>
    </row>
    <row r="157" spans="2:13" s="32" customFormat="1" ht="25.5">
      <c r="B157" s="108" t="s">
        <v>174</v>
      </c>
      <c r="C157" s="106" t="s">
        <v>198</v>
      </c>
      <c r="D157" s="106" t="s">
        <v>456</v>
      </c>
      <c r="E157" s="106" t="s">
        <v>265</v>
      </c>
      <c r="F157" s="59" t="s">
        <v>83</v>
      </c>
      <c r="G157" s="59"/>
      <c r="H157" s="59"/>
      <c r="I157" s="59" t="s">
        <v>501</v>
      </c>
      <c r="J157" s="59" t="s">
        <v>175</v>
      </c>
      <c r="K157" s="60"/>
      <c r="L157" s="60">
        <v>7000</v>
      </c>
      <c r="M157" s="60">
        <v>7000</v>
      </c>
    </row>
    <row r="158" spans="2:13" s="32" customFormat="1" ht="29.25" customHeight="1">
      <c r="B158" s="62" t="s">
        <v>400</v>
      </c>
      <c r="C158" s="99" t="s">
        <v>198</v>
      </c>
      <c r="D158" s="99" t="s">
        <v>456</v>
      </c>
      <c r="E158" s="99" t="s">
        <v>265</v>
      </c>
      <c r="F158" s="100" t="s">
        <v>83</v>
      </c>
      <c r="G158" s="100"/>
      <c r="H158" s="100"/>
      <c r="I158" s="100" t="s">
        <v>502</v>
      </c>
      <c r="J158" s="100"/>
      <c r="K158" s="101">
        <f aca="true" t="shared" si="90" ref="K158:K159">K159</f>
        <v>0</v>
      </c>
      <c r="L158" s="101">
        <f aca="true" t="shared" si="91" ref="L158:L159">L159</f>
        <v>32000</v>
      </c>
      <c r="M158" s="101">
        <f aca="true" t="shared" si="92" ref="M158:M159">M159</f>
        <v>32000</v>
      </c>
    </row>
    <row r="159" spans="2:13" s="32" customFormat="1" ht="25.5">
      <c r="B159" s="108" t="s">
        <v>172</v>
      </c>
      <c r="C159" s="106" t="s">
        <v>198</v>
      </c>
      <c r="D159" s="106" t="s">
        <v>456</v>
      </c>
      <c r="E159" s="106" t="s">
        <v>265</v>
      </c>
      <c r="F159" s="59" t="s">
        <v>83</v>
      </c>
      <c r="G159" s="59"/>
      <c r="H159" s="59"/>
      <c r="I159" s="59" t="s">
        <v>502</v>
      </c>
      <c r="J159" s="59" t="s">
        <v>173</v>
      </c>
      <c r="K159" s="60">
        <f t="shared" si="90"/>
        <v>0</v>
      </c>
      <c r="L159" s="60">
        <f t="shared" si="91"/>
        <v>32000</v>
      </c>
      <c r="M159" s="60">
        <f t="shared" si="92"/>
        <v>32000</v>
      </c>
    </row>
    <row r="160" spans="2:13" s="32" customFormat="1" ht="25.5">
      <c r="B160" s="108" t="s">
        <v>174</v>
      </c>
      <c r="C160" s="106" t="s">
        <v>198</v>
      </c>
      <c r="D160" s="106" t="s">
        <v>456</v>
      </c>
      <c r="E160" s="106" t="s">
        <v>265</v>
      </c>
      <c r="F160" s="59" t="s">
        <v>83</v>
      </c>
      <c r="G160" s="59"/>
      <c r="H160" s="59"/>
      <c r="I160" s="59" t="s">
        <v>502</v>
      </c>
      <c r="J160" s="59" t="s">
        <v>175</v>
      </c>
      <c r="K160" s="60"/>
      <c r="L160" s="60">
        <v>32000</v>
      </c>
      <c r="M160" s="60">
        <v>32000</v>
      </c>
    </row>
    <row r="161" spans="2:13" s="32" customFormat="1" ht="12.75">
      <c r="B161" s="40" t="s">
        <v>430</v>
      </c>
      <c r="C161" s="99" t="s">
        <v>198</v>
      </c>
      <c r="D161" s="99" t="s">
        <v>456</v>
      </c>
      <c r="E161" s="99" t="s">
        <v>265</v>
      </c>
      <c r="F161" s="100" t="s">
        <v>83</v>
      </c>
      <c r="G161" s="100"/>
      <c r="H161" s="100"/>
      <c r="I161" s="100" t="s">
        <v>503</v>
      </c>
      <c r="J161" s="100"/>
      <c r="K161" s="101">
        <f aca="true" t="shared" si="93" ref="K161:K162">K162</f>
        <v>0</v>
      </c>
      <c r="L161" s="101">
        <f aca="true" t="shared" si="94" ref="L161:L162">L162</f>
        <v>20000</v>
      </c>
      <c r="M161" s="101">
        <f aca="true" t="shared" si="95" ref="M161:M162">M162</f>
        <v>20000</v>
      </c>
    </row>
    <row r="162" spans="2:13" s="32" customFormat="1" ht="25.5">
      <c r="B162" s="108" t="s">
        <v>172</v>
      </c>
      <c r="C162" s="106" t="s">
        <v>198</v>
      </c>
      <c r="D162" s="106" t="s">
        <v>456</v>
      </c>
      <c r="E162" s="106" t="s">
        <v>265</v>
      </c>
      <c r="F162" s="59" t="s">
        <v>83</v>
      </c>
      <c r="G162" s="100"/>
      <c r="H162" s="100"/>
      <c r="I162" s="59" t="s">
        <v>503</v>
      </c>
      <c r="J162" s="59" t="s">
        <v>173</v>
      </c>
      <c r="K162" s="60">
        <f t="shared" si="93"/>
        <v>0</v>
      </c>
      <c r="L162" s="60">
        <f t="shared" si="94"/>
        <v>20000</v>
      </c>
      <c r="M162" s="60">
        <f t="shared" si="95"/>
        <v>20000</v>
      </c>
    </row>
    <row r="163" spans="2:13" s="32" customFormat="1" ht="25.5">
      <c r="B163" s="108" t="s">
        <v>174</v>
      </c>
      <c r="C163" s="106" t="s">
        <v>198</v>
      </c>
      <c r="D163" s="106" t="s">
        <v>456</v>
      </c>
      <c r="E163" s="106" t="s">
        <v>265</v>
      </c>
      <c r="F163" s="59" t="s">
        <v>83</v>
      </c>
      <c r="G163" s="59"/>
      <c r="H163" s="59"/>
      <c r="I163" s="59" t="s">
        <v>503</v>
      </c>
      <c r="J163" s="59" t="s">
        <v>175</v>
      </c>
      <c r="K163" s="60"/>
      <c r="L163" s="60">
        <v>20000</v>
      </c>
      <c r="M163" s="60">
        <v>20000</v>
      </c>
    </row>
    <row r="164" spans="2:13" s="32" customFormat="1" ht="30" customHeight="1">
      <c r="B164" s="58" t="s">
        <v>350</v>
      </c>
      <c r="C164" s="99" t="s">
        <v>198</v>
      </c>
      <c r="D164" s="99" t="s">
        <v>456</v>
      </c>
      <c r="E164" s="99" t="s">
        <v>265</v>
      </c>
      <c r="F164" s="100" t="s">
        <v>83</v>
      </c>
      <c r="G164" s="100"/>
      <c r="H164" s="100"/>
      <c r="I164" s="100" t="s">
        <v>504</v>
      </c>
      <c r="J164" s="100"/>
      <c r="K164" s="101">
        <f aca="true" t="shared" si="96" ref="K164:K165">K165</f>
        <v>0</v>
      </c>
      <c r="L164" s="101">
        <f aca="true" t="shared" si="97" ref="L164:L165">L165</f>
        <v>10000</v>
      </c>
      <c r="M164" s="101">
        <f aca="true" t="shared" si="98" ref="M164:M165">M165</f>
        <v>10000</v>
      </c>
    </row>
    <row r="165" spans="2:13" s="32" customFormat="1" ht="12.75">
      <c r="B165" s="51" t="s">
        <v>176</v>
      </c>
      <c r="C165" s="106" t="s">
        <v>198</v>
      </c>
      <c r="D165" s="106" t="s">
        <v>456</v>
      </c>
      <c r="E165" s="106" t="s">
        <v>265</v>
      </c>
      <c r="F165" s="59" t="s">
        <v>83</v>
      </c>
      <c r="G165" s="59"/>
      <c r="H165" s="59"/>
      <c r="I165" s="59" t="s">
        <v>504</v>
      </c>
      <c r="J165" s="59" t="s">
        <v>177</v>
      </c>
      <c r="K165" s="60">
        <f t="shared" si="96"/>
        <v>0</v>
      </c>
      <c r="L165" s="60">
        <f t="shared" si="97"/>
        <v>10000</v>
      </c>
      <c r="M165" s="60">
        <f t="shared" si="98"/>
        <v>10000</v>
      </c>
    </row>
    <row r="166" spans="2:13" s="32" customFormat="1" ht="57.75" customHeight="1">
      <c r="B166" s="51" t="s">
        <v>333</v>
      </c>
      <c r="C166" s="106" t="s">
        <v>198</v>
      </c>
      <c r="D166" s="106" t="s">
        <v>456</v>
      </c>
      <c r="E166" s="106" t="s">
        <v>265</v>
      </c>
      <c r="F166" s="59" t="s">
        <v>83</v>
      </c>
      <c r="G166" s="59"/>
      <c r="H166" s="59"/>
      <c r="I166" s="59" t="s">
        <v>504</v>
      </c>
      <c r="J166" s="59" t="s">
        <v>334</v>
      </c>
      <c r="K166" s="60"/>
      <c r="L166" s="60">
        <v>10000</v>
      </c>
      <c r="M166" s="60">
        <v>10000</v>
      </c>
    </row>
    <row r="167" spans="2:13" s="32" customFormat="1" ht="25.5">
      <c r="B167" s="40" t="s">
        <v>360</v>
      </c>
      <c r="C167" s="99" t="s">
        <v>198</v>
      </c>
      <c r="D167" s="99" t="s">
        <v>456</v>
      </c>
      <c r="E167" s="99" t="s">
        <v>265</v>
      </c>
      <c r="F167" s="100" t="s">
        <v>83</v>
      </c>
      <c r="G167" s="100"/>
      <c r="H167" s="100"/>
      <c r="I167" s="100" t="s">
        <v>505</v>
      </c>
      <c r="J167" s="100"/>
      <c r="K167" s="101">
        <f aca="true" t="shared" si="99" ref="K167:K168">K168</f>
        <v>0</v>
      </c>
      <c r="L167" s="101">
        <f aca="true" t="shared" si="100" ref="L167:L168">L168</f>
        <v>10000</v>
      </c>
      <c r="M167" s="101">
        <f aca="true" t="shared" si="101" ref="M167:M168">M168</f>
        <v>10000</v>
      </c>
    </row>
    <row r="168" spans="2:13" s="32" customFormat="1" ht="25.5">
      <c r="B168" s="108" t="s">
        <v>172</v>
      </c>
      <c r="C168" s="106" t="s">
        <v>198</v>
      </c>
      <c r="D168" s="106" t="s">
        <v>456</v>
      </c>
      <c r="E168" s="106" t="s">
        <v>265</v>
      </c>
      <c r="F168" s="59" t="s">
        <v>83</v>
      </c>
      <c r="G168" s="100"/>
      <c r="H168" s="100"/>
      <c r="I168" s="59" t="s">
        <v>505</v>
      </c>
      <c r="J168" s="59" t="s">
        <v>173</v>
      </c>
      <c r="K168" s="101">
        <f t="shared" si="99"/>
        <v>0</v>
      </c>
      <c r="L168" s="101">
        <f t="shared" si="100"/>
        <v>10000</v>
      </c>
      <c r="M168" s="101">
        <f t="shared" si="101"/>
        <v>10000</v>
      </c>
    </row>
    <row r="169" spans="2:13" s="32" customFormat="1" ht="25.5">
      <c r="B169" s="108" t="s">
        <v>174</v>
      </c>
      <c r="C169" s="106" t="s">
        <v>198</v>
      </c>
      <c r="D169" s="106" t="s">
        <v>456</v>
      </c>
      <c r="E169" s="106" t="s">
        <v>265</v>
      </c>
      <c r="F169" s="59" t="s">
        <v>83</v>
      </c>
      <c r="G169" s="59"/>
      <c r="H169" s="59"/>
      <c r="I169" s="59" t="s">
        <v>505</v>
      </c>
      <c r="J169" s="59" t="s">
        <v>175</v>
      </c>
      <c r="K169" s="60"/>
      <c r="L169" s="60">
        <v>10000</v>
      </c>
      <c r="M169" s="60">
        <v>10000</v>
      </c>
    </row>
    <row r="170" spans="2:13" s="32" customFormat="1" ht="38.25">
      <c r="B170" s="40" t="s">
        <v>375</v>
      </c>
      <c r="C170" s="99" t="s">
        <v>198</v>
      </c>
      <c r="D170" s="99" t="s">
        <v>456</v>
      </c>
      <c r="E170" s="99" t="s">
        <v>265</v>
      </c>
      <c r="F170" s="100" t="s">
        <v>83</v>
      </c>
      <c r="G170" s="100"/>
      <c r="H170" s="100"/>
      <c r="I170" s="100" t="s">
        <v>506</v>
      </c>
      <c r="J170" s="100"/>
      <c r="K170" s="101">
        <f aca="true" t="shared" si="102" ref="K170:K171">K171</f>
        <v>840000</v>
      </c>
      <c r="L170" s="101">
        <f aca="true" t="shared" si="103" ref="L170:L171">L171</f>
        <v>153000</v>
      </c>
      <c r="M170" s="101">
        <f aca="true" t="shared" si="104" ref="M170:M171">M171</f>
        <v>153000</v>
      </c>
    </row>
    <row r="171" spans="2:13" s="32" customFormat="1" ht="12.75">
      <c r="B171" s="51" t="s">
        <v>193</v>
      </c>
      <c r="C171" s="106" t="s">
        <v>198</v>
      </c>
      <c r="D171" s="106" t="s">
        <v>456</v>
      </c>
      <c r="E171" s="106" t="s">
        <v>265</v>
      </c>
      <c r="F171" s="59" t="s">
        <v>83</v>
      </c>
      <c r="G171" s="100"/>
      <c r="H171" s="100"/>
      <c r="I171" s="59" t="s">
        <v>506</v>
      </c>
      <c r="J171" s="59" t="s">
        <v>177</v>
      </c>
      <c r="K171" s="60">
        <f t="shared" si="102"/>
        <v>840000</v>
      </c>
      <c r="L171" s="60">
        <f t="shared" si="103"/>
        <v>153000</v>
      </c>
      <c r="M171" s="60">
        <f t="shared" si="104"/>
        <v>153000</v>
      </c>
    </row>
    <row r="172" spans="2:13" s="32" customFormat="1" ht="51">
      <c r="B172" s="51" t="s">
        <v>333</v>
      </c>
      <c r="C172" s="106" t="s">
        <v>198</v>
      </c>
      <c r="D172" s="106" t="s">
        <v>456</v>
      </c>
      <c r="E172" s="106" t="s">
        <v>265</v>
      </c>
      <c r="F172" s="59" t="s">
        <v>83</v>
      </c>
      <c r="G172" s="59"/>
      <c r="H172" s="59"/>
      <c r="I172" s="59" t="s">
        <v>506</v>
      </c>
      <c r="J172" s="59" t="s">
        <v>334</v>
      </c>
      <c r="K172" s="60">
        <v>840000</v>
      </c>
      <c r="L172" s="60">
        <v>153000</v>
      </c>
      <c r="M172" s="60">
        <v>153000</v>
      </c>
    </row>
    <row r="173" spans="2:13" s="32" customFormat="1" ht="24.75" customHeight="1">
      <c r="B173" s="40" t="s">
        <v>331</v>
      </c>
      <c r="C173" s="99" t="s">
        <v>198</v>
      </c>
      <c r="D173" s="99" t="s">
        <v>456</v>
      </c>
      <c r="E173" s="99" t="s">
        <v>265</v>
      </c>
      <c r="F173" s="100" t="s">
        <v>83</v>
      </c>
      <c r="G173" s="100"/>
      <c r="H173" s="100"/>
      <c r="I173" s="100" t="s">
        <v>507</v>
      </c>
      <c r="J173" s="100"/>
      <c r="K173" s="101">
        <f aca="true" t="shared" si="105" ref="K173:K174">K174</f>
        <v>0</v>
      </c>
      <c r="L173" s="101">
        <f aca="true" t="shared" si="106" ref="L173:L174">L174</f>
        <v>499800</v>
      </c>
      <c r="M173" s="101">
        <f aca="true" t="shared" si="107" ref="M173:M174">M174</f>
        <v>600000</v>
      </c>
    </row>
    <row r="174" spans="2:13" s="32" customFormat="1" ht="12.75">
      <c r="B174" s="51" t="s">
        <v>176</v>
      </c>
      <c r="C174" s="106" t="s">
        <v>198</v>
      </c>
      <c r="D174" s="106" t="s">
        <v>456</v>
      </c>
      <c r="E174" s="106" t="s">
        <v>265</v>
      </c>
      <c r="F174" s="59" t="s">
        <v>83</v>
      </c>
      <c r="G174" s="59"/>
      <c r="H174" s="59"/>
      <c r="I174" s="59" t="s">
        <v>507</v>
      </c>
      <c r="J174" s="59" t="s">
        <v>177</v>
      </c>
      <c r="K174" s="60">
        <f t="shared" si="105"/>
        <v>0</v>
      </c>
      <c r="L174" s="60">
        <f t="shared" si="106"/>
        <v>499800</v>
      </c>
      <c r="M174" s="60">
        <f t="shared" si="107"/>
        <v>600000</v>
      </c>
    </row>
    <row r="175" spans="2:13" s="32" customFormat="1" ht="51">
      <c r="B175" s="51" t="s">
        <v>333</v>
      </c>
      <c r="C175" s="106" t="s">
        <v>198</v>
      </c>
      <c r="D175" s="106" t="s">
        <v>456</v>
      </c>
      <c r="E175" s="106" t="s">
        <v>265</v>
      </c>
      <c r="F175" s="59" t="s">
        <v>83</v>
      </c>
      <c r="G175" s="59"/>
      <c r="H175" s="59"/>
      <c r="I175" s="59" t="s">
        <v>507</v>
      </c>
      <c r="J175" s="59" t="s">
        <v>334</v>
      </c>
      <c r="K175" s="60"/>
      <c r="L175" s="60">
        <v>499800</v>
      </c>
      <c r="M175" s="60">
        <v>600000</v>
      </c>
    </row>
    <row r="176" spans="2:13" s="32" customFormat="1" ht="25.5" hidden="1">
      <c r="B176" s="40" t="s">
        <v>382</v>
      </c>
      <c r="C176" s="99" t="s">
        <v>198</v>
      </c>
      <c r="D176" s="99" t="s">
        <v>456</v>
      </c>
      <c r="E176" s="99" t="s">
        <v>265</v>
      </c>
      <c r="F176" s="100" t="s">
        <v>83</v>
      </c>
      <c r="G176" s="59"/>
      <c r="H176" s="59"/>
      <c r="I176" s="100" t="s">
        <v>495</v>
      </c>
      <c r="J176" s="100"/>
      <c r="K176" s="101">
        <f aca="true" t="shared" si="108" ref="K176:K177">K177</f>
        <v>0</v>
      </c>
      <c r="L176" s="101">
        <f aca="true" t="shared" si="109" ref="L176:L177">L177</f>
        <v>0</v>
      </c>
      <c r="M176" s="101">
        <f aca="true" t="shared" si="110" ref="M176:M177">M177</f>
        <v>0</v>
      </c>
    </row>
    <row r="177" spans="2:13" s="32" customFormat="1" ht="25.5" hidden="1">
      <c r="B177" s="108" t="s">
        <v>370</v>
      </c>
      <c r="C177" s="106" t="s">
        <v>198</v>
      </c>
      <c r="D177" s="106" t="s">
        <v>456</v>
      </c>
      <c r="E177" s="106" t="s">
        <v>265</v>
      </c>
      <c r="F177" s="59" t="s">
        <v>83</v>
      </c>
      <c r="G177" s="59"/>
      <c r="H177" s="59"/>
      <c r="I177" s="59" t="s">
        <v>495</v>
      </c>
      <c r="J177" s="59" t="s">
        <v>371</v>
      </c>
      <c r="K177" s="60">
        <f t="shared" si="108"/>
        <v>0</v>
      </c>
      <c r="L177" s="60">
        <f t="shared" si="109"/>
        <v>0</v>
      </c>
      <c r="M177" s="60">
        <f t="shared" si="110"/>
        <v>0</v>
      </c>
    </row>
    <row r="178" spans="2:13" s="32" customFormat="1" ht="12.75" hidden="1">
      <c r="B178" s="108" t="s">
        <v>372</v>
      </c>
      <c r="C178" s="106" t="s">
        <v>198</v>
      </c>
      <c r="D178" s="106" t="s">
        <v>456</v>
      </c>
      <c r="E178" s="106" t="s">
        <v>265</v>
      </c>
      <c r="F178" s="59" t="s">
        <v>83</v>
      </c>
      <c r="G178" s="59"/>
      <c r="H178" s="59"/>
      <c r="I178" s="59" t="s">
        <v>495</v>
      </c>
      <c r="J178" s="59" t="s">
        <v>373</v>
      </c>
      <c r="K178" s="60">
        <v>0</v>
      </c>
      <c r="L178" s="60"/>
      <c r="M178" s="60">
        <v>0</v>
      </c>
    </row>
    <row r="179" spans="2:13" s="32" customFormat="1" ht="38.25" hidden="1">
      <c r="B179" s="121" t="s">
        <v>496</v>
      </c>
      <c r="C179" s="99" t="s">
        <v>198</v>
      </c>
      <c r="D179" s="99" t="s">
        <v>456</v>
      </c>
      <c r="E179" s="99" t="s">
        <v>265</v>
      </c>
      <c r="F179" s="100" t="s">
        <v>83</v>
      </c>
      <c r="G179" s="100"/>
      <c r="H179" s="100"/>
      <c r="I179" s="100" t="s">
        <v>497</v>
      </c>
      <c r="J179" s="100"/>
      <c r="K179" s="101">
        <f aca="true" t="shared" si="111" ref="K179:K180">K180</f>
        <v>0</v>
      </c>
      <c r="L179" s="101">
        <f aca="true" t="shared" si="112" ref="L179:L180">L180</f>
        <v>0</v>
      </c>
      <c r="M179" s="101">
        <f aca="true" t="shared" si="113" ref="M179:M180">M180</f>
        <v>0</v>
      </c>
    </row>
    <row r="180" spans="2:13" s="32" customFormat="1" ht="25.5" hidden="1">
      <c r="B180" s="51" t="s">
        <v>186</v>
      </c>
      <c r="C180" s="106" t="s">
        <v>198</v>
      </c>
      <c r="D180" s="106" t="s">
        <v>456</v>
      </c>
      <c r="E180" s="106" t="s">
        <v>265</v>
      </c>
      <c r="F180" s="59" t="s">
        <v>83</v>
      </c>
      <c r="G180" s="59"/>
      <c r="H180" s="59"/>
      <c r="I180" s="59" t="s">
        <v>497</v>
      </c>
      <c r="J180" s="59" t="s">
        <v>187</v>
      </c>
      <c r="K180" s="60">
        <f t="shared" si="111"/>
        <v>0</v>
      </c>
      <c r="L180" s="60">
        <f t="shared" si="112"/>
        <v>0</v>
      </c>
      <c r="M180" s="60">
        <f t="shared" si="113"/>
        <v>0</v>
      </c>
    </row>
    <row r="181" spans="2:13" s="32" customFormat="1" ht="38.25" hidden="1">
      <c r="B181" s="51" t="s">
        <v>358</v>
      </c>
      <c r="C181" s="106" t="s">
        <v>198</v>
      </c>
      <c r="D181" s="106" t="s">
        <v>456</v>
      </c>
      <c r="E181" s="106" t="s">
        <v>265</v>
      </c>
      <c r="F181" s="59" t="s">
        <v>83</v>
      </c>
      <c r="G181" s="59"/>
      <c r="H181" s="59"/>
      <c r="I181" s="59" t="s">
        <v>497</v>
      </c>
      <c r="J181" s="59" t="s">
        <v>359</v>
      </c>
      <c r="K181" s="60">
        <v>0</v>
      </c>
      <c r="L181" s="60">
        <v>0</v>
      </c>
      <c r="M181" s="60">
        <v>0</v>
      </c>
    </row>
    <row r="182" spans="2:13" s="32" customFormat="1" ht="30">
      <c r="B182" s="122" t="s">
        <v>508</v>
      </c>
      <c r="C182" s="96" t="s">
        <v>165</v>
      </c>
      <c r="D182" s="99" t="s">
        <v>456</v>
      </c>
      <c r="E182" s="106"/>
      <c r="F182" s="123"/>
      <c r="G182" s="123"/>
      <c r="H182" s="123"/>
      <c r="I182" s="123"/>
      <c r="J182" s="123"/>
      <c r="K182" s="124">
        <f>K201+K208+K216+K223+K228+K234+K183+K186+K192+K195+K261+K258+K267+K270+K264+K189+K198+K242+K245+K248+K251</f>
        <v>1120803.5699999998</v>
      </c>
      <c r="L182" s="124">
        <f>L201+L208+L216+L223+L228+L234+L183+L186+L192+L195+L261+L258+L267+L270+L264+L189+L198+L242+L245+L248+L251</f>
        <v>299016058</v>
      </c>
      <c r="M182" s="124">
        <f>M201+M208+M216+M223+M228+M234+M183+M186+M192+M195+M261+M258+M267+M270+M264+M189+M198+M242+M245+M248+M251</f>
        <v>300972958</v>
      </c>
    </row>
    <row r="183" spans="2:13" s="32" customFormat="1" ht="63.75">
      <c r="B183" s="125" t="s">
        <v>199</v>
      </c>
      <c r="C183" s="126" t="s">
        <v>165</v>
      </c>
      <c r="D183" s="99" t="s">
        <v>456</v>
      </c>
      <c r="E183" s="99" t="s">
        <v>457</v>
      </c>
      <c r="F183" s="100" t="s">
        <v>43</v>
      </c>
      <c r="G183" s="100" t="s">
        <v>182</v>
      </c>
      <c r="H183" s="100" t="s">
        <v>198</v>
      </c>
      <c r="I183" s="100" t="s">
        <v>509</v>
      </c>
      <c r="J183" s="100"/>
      <c r="K183" s="101">
        <f aca="true" t="shared" si="114" ref="K183:K184">K184</f>
        <v>0</v>
      </c>
      <c r="L183" s="101">
        <f aca="true" t="shared" si="115" ref="L183:L184">L184</f>
        <v>127747414</v>
      </c>
      <c r="M183" s="101">
        <f aca="true" t="shared" si="116" ref="M183:M184">M184</f>
        <v>127747414</v>
      </c>
    </row>
    <row r="184" spans="2:13" s="32" customFormat="1" ht="25.5">
      <c r="B184" s="51" t="s">
        <v>186</v>
      </c>
      <c r="C184" s="127" t="s">
        <v>165</v>
      </c>
      <c r="D184" s="106" t="s">
        <v>456</v>
      </c>
      <c r="E184" s="106" t="s">
        <v>457</v>
      </c>
      <c r="F184" s="59" t="s">
        <v>43</v>
      </c>
      <c r="G184" s="59" t="s">
        <v>182</v>
      </c>
      <c r="H184" s="59" t="s">
        <v>198</v>
      </c>
      <c r="I184" s="59" t="s">
        <v>509</v>
      </c>
      <c r="J184" s="59" t="s">
        <v>187</v>
      </c>
      <c r="K184" s="60">
        <f t="shared" si="114"/>
        <v>0</v>
      </c>
      <c r="L184" s="60">
        <f t="shared" si="115"/>
        <v>127747414</v>
      </c>
      <c r="M184" s="60">
        <f t="shared" si="116"/>
        <v>127747414</v>
      </c>
    </row>
    <row r="185" spans="2:13" s="32" customFormat="1" ht="12.75">
      <c r="B185" s="51" t="s">
        <v>188</v>
      </c>
      <c r="C185" s="127" t="s">
        <v>165</v>
      </c>
      <c r="D185" s="106" t="s">
        <v>456</v>
      </c>
      <c r="E185" s="106" t="s">
        <v>457</v>
      </c>
      <c r="F185" s="59" t="s">
        <v>43</v>
      </c>
      <c r="G185" s="59" t="s">
        <v>182</v>
      </c>
      <c r="H185" s="59" t="s">
        <v>198</v>
      </c>
      <c r="I185" s="59" t="s">
        <v>509</v>
      </c>
      <c r="J185" s="59" t="s">
        <v>189</v>
      </c>
      <c r="K185" s="60"/>
      <c r="L185" s="60">
        <v>127747414</v>
      </c>
      <c r="M185" s="60">
        <v>127747414</v>
      </c>
    </row>
    <row r="186" spans="2:13" s="32" customFormat="1" ht="54" customHeight="1">
      <c r="B186" s="125" t="s">
        <v>184</v>
      </c>
      <c r="C186" s="126" t="s">
        <v>165</v>
      </c>
      <c r="D186" s="99" t="s">
        <v>456</v>
      </c>
      <c r="E186" s="106" t="s">
        <v>457</v>
      </c>
      <c r="F186" s="100" t="s">
        <v>43</v>
      </c>
      <c r="G186" s="100"/>
      <c r="H186" s="100"/>
      <c r="I186" s="100" t="s">
        <v>510</v>
      </c>
      <c r="J186" s="100"/>
      <c r="K186" s="101">
        <f aca="true" t="shared" si="117" ref="K186:K187">K187</f>
        <v>0</v>
      </c>
      <c r="L186" s="101">
        <f aca="true" t="shared" si="118" ref="L186:L187">L187</f>
        <v>55828314</v>
      </c>
      <c r="M186" s="101">
        <f aca="true" t="shared" si="119" ref="M186:M187">M187</f>
        <v>55828314</v>
      </c>
    </row>
    <row r="187" spans="2:13" s="32" customFormat="1" ht="25.5">
      <c r="B187" s="51" t="s">
        <v>186</v>
      </c>
      <c r="C187" s="127" t="s">
        <v>165</v>
      </c>
      <c r="D187" s="106" t="s">
        <v>456</v>
      </c>
      <c r="E187" s="106" t="s">
        <v>457</v>
      </c>
      <c r="F187" s="127" t="s">
        <v>43</v>
      </c>
      <c r="G187" s="127" t="s">
        <v>182</v>
      </c>
      <c r="H187" s="127" t="s">
        <v>163</v>
      </c>
      <c r="I187" s="59" t="s">
        <v>510</v>
      </c>
      <c r="J187" s="127" t="s">
        <v>187</v>
      </c>
      <c r="K187" s="60">
        <f t="shared" si="117"/>
        <v>0</v>
      </c>
      <c r="L187" s="60">
        <f t="shared" si="118"/>
        <v>55828314</v>
      </c>
      <c r="M187" s="60">
        <f t="shared" si="119"/>
        <v>55828314</v>
      </c>
    </row>
    <row r="188" spans="2:13" s="32" customFormat="1" ht="12.75">
      <c r="B188" s="51" t="s">
        <v>188</v>
      </c>
      <c r="C188" s="127" t="s">
        <v>165</v>
      </c>
      <c r="D188" s="106" t="s">
        <v>456</v>
      </c>
      <c r="E188" s="106" t="s">
        <v>457</v>
      </c>
      <c r="F188" s="127" t="s">
        <v>43</v>
      </c>
      <c r="G188" s="127" t="s">
        <v>182</v>
      </c>
      <c r="H188" s="127" t="s">
        <v>163</v>
      </c>
      <c r="I188" s="59" t="s">
        <v>510</v>
      </c>
      <c r="J188" s="127" t="s">
        <v>189</v>
      </c>
      <c r="K188" s="60"/>
      <c r="L188" s="60">
        <v>55828314</v>
      </c>
      <c r="M188" s="60">
        <v>55828314</v>
      </c>
    </row>
    <row r="189" spans="2:13" s="32" customFormat="1" ht="25.5" hidden="1">
      <c r="B189" s="40" t="s">
        <v>511</v>
      </c>
      <c r="C189" s="126" t="s">
        <v>165</v>
      </c>
      <c r="D189" s="99" t="s">
        <v>456</v>
      </c>
      <c r="E189" s="99" t="s">
        <v>457</v>
      </c>
      <c r="F189" s="126" t="s">
        <v>43</v>
      </c>
      <c r="G189" s="126"/>
      <c r="H189" s="126"/>
      <c r="I189" s="126"/>
      <c r="J189" s="126"/>
      <c r="K189" s="101">
        <f aca="true" t="shared" si="120" ref="K189:K190">K190</f>
        <v>0</v>
      </c>
      <c r="L189" s="101">
        <f aca="true" t="shared" si="121" ref="L189:L190">L190</f>
        <v>0</v>
      </c>
      <c r="M189" s="101">
        <f aca="true" t="shared" si="122" ref="M189:M190">M190</f>
        <v>0</v>
      </c>
    </row>
    <row r="190" spans="2:13" s="32" customFormat="1" ht="25.5" hidden="1">
      <c r="B190" s="51" t="s">
        <v>186</v>
      </c>
      <c r="C190" s="127" t="s">
        <v>165</v>
      </c>
      <c r="D190" s="106" t="s">
        <v>456</v>
      </c>
      <c r="E190" s="106" t="s">
        <v>457</v>
      </c>
      <c r="F190" s="127" t="s">
        <v>43</v>
      </c>
      <c r="G190" s="127"/>
      <c r="H190" s="127"/>
      <c r="I190" s="127"/>
      <c r="J190" s="127" t="s">
        <v>187</v>
      </c>
      <c r="K190" s="60">
        <f t="shared" si="120"/>
        <v>0</v>
      </c>
      <c r="L190" s="60">
        <f t="shared" si="121"/>
        <v>0</v>
      </c>
      <c r="M190" s="60">
        <f t="shared" si="122"/>
        <v>0</v>
      </c>
    </row>
    <row r="191" spans="2:13" s="32" customFormat="1" ht="12.75" hidden="1">
      <c r="B191" s="128" t="s">
        <v>188</v>
      </c>
      <c r="C191" s="127" t="s">
        <v>165</v>
      </c>
      <c r="D191" s="106" t="s">
        <v>456</v>
      </c>
      <c r="E191" s="106" t="s">
        <v>457</v>
      </c>
      <c r="F191" s="127" t="s">
        <v>43</v>
      </c>
      <c r="G191" s="127"/>
      <c r="H191" s="127"/>
      <c r="I191" s="127"/>
      <c r="J191" s="127" t="s">
        <v>189</v>
      </c>
      <c r="K191" s="60"/>
      <c r="L191" s="60"/>
      <c r="M191" s="60"/>
    </row>
    <row r="192" spans="2:13" s="32" customFormat="1" ht="70.5" customHeight="1">
      <c r="B192" s="40" t="s">
        <v>213</v>
      </c>
      <c r="C192" s="126" t="s">
        <v>165</v>
      </c>
      <c r="D192" s="99" t="s">
        <v>456</v>
      </c>
      <c r="E192" s="106" t="s">
        <v>457</v>
      </c>
      <c r="F192" s="100" t="s">
        <v>43</v>
      </c>
      <c r="G192" s="100" t="s">
        <v>182</v>
      </c>
      <c r="H192" s="100" t="s">
        <v>212</v>
      </c>
      <c r="I192" s="100" t="s">
        <v>512</v>
      </c>
      <c r="J192" s="100"/>
      <c r="K192" s="101">
        <f aca="true" t="shared" si="123" ref="K192:K193">K193</f>
        <v>0</v>
      </c>
      <c r="L192" s="101">
        <f aca="true" t="shared" si="124" ref="L192:L193">L193</f>
        <v>8911200</v>
      </c>
      <c r="M192" s="101">
        <f aca="true" t="shared" si="125" ref="M192:M193">M193</f>
        <v>8911200</v>
      </c>
    </row>
    <row r="193" spans="2:13" s="32" customFormat="1" ht="25.5">
      <c r="B193" s="51" t="s">
        <v>186</v>
      </c>
      <c r="C193" s="127" t="s">
        <v>165</v>
      </c>
      <c r="D193" s="106" t="s">
        <v>456</v>
      </c>
      <c r="E193" s="106" t="s">
        <v>457</v>
      </c>
      <c r="F193" s="59" t="s">
        <v>43</v>
      </c>
      <c r="G193" s="127"/>
      <c r="H193" s="127"/>
      <c r="I193" s="59" t="s">
        <v>512</v>
      </c>
      <c r="J193" s="59" t="s">
        <v>187</v>
      </c>
      <c r="K193" s="60">
        <f t="shared" si="123"/>
        <v>0</v>
      </c>
      <c r="L193" s="60">
        <f t="shared" si="124"/>
        <v>8911200</v>
      </c>
      <c r="M193" s="60">
        <f t="shared" si="125"/>
        <v>8911200</v>
      </c>
    </row>
    <row r="194" spans="2:13" s="32" customFormat="1" ht="12.75">
      <c r="B194" s="51" t="s">
        <v>188</v>
      </c>
      <c r="C194" s="127" t="s">
        <v>165</v>
      </c>
      <c r="D194" s="106" t="s">
        <v>456</v>
      </c>
      <c r="E194" s="106" t="s">
        <v>457</v>
      </c>
      <c r="F194" s="59" t="s">
        <v>43</v>
      </c>
      <c r="G194" s="127"/>
      <c r="H194" s="127"/>
      <c r="I194" s="59" t="s">
        <v>512</v>
      </c>
      <c r="J194" s="59" t="s">
        <v>189</v>
      </c>
      <c r="K194" s="60"/>
      <c r="L194" s="60">
        <v>8911200</v>
      </c>
      <c r="M194" s="60">
        <v>8911200</v>
      </c>
    </row>
    <row r="195" spans="2:13" s="32" customFormat="1" ht="60.75" customHeight="1">
      <c r="B195" s="40" t="s">
        <v>237</v>
      </c>
      <c r="C195" s="126" t="s">
        <v>165</v>
      </c>
      <c r="D195" s="99" t="s">
        <v>456</v>
      </c>
      <c r="E195" s="106" t="s">
        <v>457</v>
      </c>
      <c r="F195" s="100" t="s">
        <v>43</v>
      </c>
      <c r="G195" s="100" t="s">
        <v>234</v>
      </c>
      <c r="H195" s="100" t="s">
        <v>236</v>
      </c>
      <c r="I195" s="100" t="s">
        <v>513</v>
      </c>
      <c r="J195" s="100"/>
      <c r="K195" s="101">
        <f aca="true" t="shared" si="126" ref="K195:K196">K196</f>
        <v>0</v>
      </c>
      <c r="L195" s="101">
        <f aca="true" t="shared" si="127" ref="L195:L196">L196</f>
        <v>1890034</v>
      </c>
      <c r="M195" s="101">
        <f aca="true" t="shared" si="128" ref="M195:M196">M196</f>
        <v>1890034</v>
      </c>
    </row>
    <row r="196" spans="2:13" s="32" customFormat="1" ht="12.75">
      <c r="B196" s="51" t="s">
        <v>239</v>
      </c>
      <c r="C196" s="127" t="s">
        <v>165</v>
      </c>
      <c r="D196" s="106" t="s">
        <v>456</v>
      </c>
      <c r="E196" s="106" t="s">
        <v>457</v>
      </c>
      <c r="F196" s="59" t="s">
        <v>43</v>
      </c>
      <c r="G196" s="59" t="s">
        <v>234</v>
      </c>
      <c r="H196" s="59" t="s">
        <v>236</v>
      </c>
      <c r="I196" s="59" t="s">
        <v>513</v>
      </c>
      <c r="J196" s="59" t="s">
        <v>240</v>
      </c>
      <c r="K196" s="60">
        <f t="shared" si="126"/>
        <v>0</v>
      </c>
      <c r="L196" s="60">
        <f t="shared" si="127"/>
        <v>1890034</v>
      </c>
      <c r="M196" s="60">
        <f t="shared" si="128"/>
        <v>1890034</v>
      </c>
    </row>
    <row r="197" spans="2:13" s="32" customFormat="1" ht="25.5">
      <c r="B197" s="51" t="s">
        <v>241</v>
      </c>
      <c r="C197" s="127" t="s">
        <v>165</v>
      </c>
      <c r="D197" s="106" t="s">
        <v>456</v>
      </c>
      <c r="E197" s="106" t="s">
        <v>457</v>
      </c>
      <c r="F197" s="59" t="s">
        <v>43</v>
      </c>
      <c r="G197" s="59" t="s">
        <v>234</v>
      </c>
      <c r="H197" s="59" t="s">
        <v>236</v>
      </c>
      <c r="I197" s="59" t="s">
        <v>513</v>
      </c>
      <c r="J197" s="59" t="s">
        <v>242</v>
      </c>
      <c r="K197" s="60"/>
      <c r="L197" s="60">
        <v>1890034</v>
      </c>
      <c r="M197" s="60">
        <v>1890034</v>
      </c>
    </row>
    <row r="198" spans="2:13" s="32" customFormat="1" ht="25.5">
      <c r="B198" s="40" t="s">
        <v>207</v>
      </c>
      <c r="C198" s="126" t="s">
        <v>165</v>
      </c>
      <c r="D198" s="99" t="s">
        <v>456</v>
      </c>
      <c r="E198" s="99" t="s">
        <v>457</v>
      </c>
      <c r="F198" s="100" t="s">
        <v>43</v>
      </c>
      <c r="G198" s="100"/>
      <c r="H198" s="100"/>
      <c r="I198" s="100" t="s">
        <v>514</v>
      </c>
      <c r="J198" s="100"/>
      <c r="K198" s="101">
        <f aca="true" t="shared" si="129" ref="K198:K199">K199</f>
        <v>0</v>
      </c>
      <c r="L198" s="101">
        <f aca="true" t="shared" si="130" ref="L198:L199">L199</f>
        <v>468000</v>
      </c>
      <c r="M198" s="101">
        <f aca="true" t="shared" si="131" ref="M198:M199">M199</f>
        <v>468000</v>
      </c>
    </row>
    <row r="199" spans="2:13" s="32" customFormat="1" ht="25.5">
      <c r="B199" s="51" t="s">
        <v>186</v>
      </c>
      <c r="C199" s="127" t="s">
        <v>165</v>
      </c>
      <c r="D199" s="106" t="s">
        <v>456</v>
      </c>
      <c r="E199" s="106" t="s">
        <v>457</v>
      </c>
      <c r="F199" s="59" t="s">
        <v>43</v>
      </c>
      <c r="G199" s="59"/>
      <c r="H199" s="59"/>
      <c r="I199" s="59" t="s">
        <v>514</v>
      </c>
      <c r="J199" s="59" t="s">
        <v>187</v>
      </c>
      <c r="K199" s="60">
        <f t="shared" si="129"/>
        <v>0</v>
      </c>
      <c r="L199" s="60">
        <f t="shared" si="130"/>
        <v>468000</v>
      </c>
      <c r="M199" s="60">
        <f t="shared" si="131"/>
        <v>468000</v>
      </c>
    </row>
    <row r="200" spans="2:13" s="32" customFormat="1" ht="12.75">
      <c r="B200" s="128" t="s">
        <v>188</v>
      </c>
      <c r="C200" s="127" t="s">
        <v>165</v>
      </c>
      <c r="D200" s="106" t="s">
        <v>456</v>
      </c>
      <c r="E200" s="106" t="s">
        <v>457</v>
      </c>
      <c r="F200" s="59" t="s">
        <v>43</v>
      </c>
      <c r="G200" s="59"/>
      <c r="H200" s="59"/>
      <c r="I200" s="59" t="s">
        <v>514</v>
      </c>
      <c r="J200" s="59" t="s">
        <v>189</v>
      </c>
      <c r="K200" s="60"/>
      <c r="L200" s="60">
        <v>468000</v>
      </c>
      <c r="M200" s="60">
        <v>468000</v>
      </c>
    </row>
    <row r="201" spans="2:13" s="32" customFormat="1" ht="32.25" customHeight="1">
      <c r="B201" s="40" t="s">
        <v>215</v>
      </c>
      <c r="C201" s="126" t="s">
        <v>165</v>
      </c>
      <c r="D201" s="99" t="s">
        <v>456</v>
      </c>
      <c r="E201" s="99" t="s">
        <v>457</v>
      </c>
      <c r="F201" s="100" t="s">
        <v>43</v>
      </c>
      <c r="G201" s="100" t="s">
        <v>182</v>
      </c>
      <c r="H201" s="100" t="s">
        <v>212</v>
      </c>
      <c r="I201" s="100" t="s">
        <v>471</v>
      </c>
      <c r="J201" s="100"/>
      <c r="K201" s="101">
        <f>K202+K204+K206</f>
        <v>0</v>
      </c>
      <c r="L201" s="101">
        <f>L202+L204+L206</f>
        <v>1129000</v>
      </c>
      <c r="M201" s="101">
        <f>M202+M204+M206</f>
        <v>1129000</v>
      </c>
    </row>
    <row r="202" spans="2:13" s="32" customFormat="1" ht="63.75">
      <c r="B202" s="105" t="s">
        <v>168</v>
      </c>
      <c r="C202" s="127" t="s">
        <v>165</v>
      </c>
      <c r="D202" s="106" t="s">
        <v>456</v>
      </c>
      <c r="E202" s="106" t="s">
        <v>457</v>
      </c>
      <c r="F202" s="59" t="s">
        <v>43</v>
      </c>
      <c r="G202" s="59" t="s">
        <v>182</v>
      </c>
      <c r="H202" s="59" t="s">
        <v>212</v>
      </c>
      <c r="I202" s="59" t="s">
        <v>471</v>
      </c>
      <c r="J202" s="59" t="s">
        <v>169</v>
      </c>
      <c r="K202" s="60">
        <f>K203</f>
        <v>0</v>
      </c>
      <c r="L202" s="60">
        <f>L203</f>
        <v>998500</v>
      </c>
      <c r="M202" s="60">
        <f>M203</f>
        <v>998500</v>
      </c>
    </row>
    <row r="203" spans="2:13" s="32" customFormat="1" ht="25.5">
      <c r="B203" s="108" t="s">
        <v>170</v>
      </c>
      <c r="C203" s="127" t="s">
        <v>165</v>
      </c>
      <c r="D203" s="106" t="s">
        <v>456</v>
      </c>
      <c r="E203" s="106" t="s">
        <v>457</v>
      </c>
      <c r="F203" s="59" t="s">
        <v>43</v>
      </c>
      <c r="G203" s="59" t="s">
        <v>182</v>
      </c>
      <c r="H203" s="59" t="s">
        <v>212</v>
      </c>
      <c r="I203" s="59" t="s">
        <v>471</v>
      </c>
      <c r="J203" s="59" t="s">
        <v>171</v>
      </c>
      <c r="K203" s="60"/>
      <c r="L203" s="60">
        <v>998500</v>
      </c>
      <c r="M203" s="60">
        <v>998500</v>
      </c>
    </row>
    <row r="204" spans="2:13" s="32" customFormat="1" ht="25.5">
      <c r="B204" s="108" t="s">
        <v>172</v>
      </c>
      <c r="C204" s="127" t="s">
        <v>165</v>
      </c>
      <c r="D204" s="106" t="s">
        <v>456</v>
      </c>
      <c r="E204" s="106" t="s">
        <v>457</v>
      </c>
      <c r="F204" s="59" t="s">
        <v>43</v>
      </c>
      <c r="G204" s="59" t="s">
        <v>182</v>
      </c>
      <c r="H204" s="59" t="s">
        <v>212</v>
      </c>
      <c r="I204" s="59" t="s">
        <v>471</v>
      </c>
      <c r="J204" s="59" t="s">
        <v>173</v>
      </c>
      <c r="K204" s="60">
        <f>K205</f>
        <v>0</v>
      </c>
      <c r="L204" s="60">
        <f>L205</f>
        <v>130500</v>
      </c>
      <c r="M204" s="60">
        <f>M205</f>
        <v>130500</v>
      </c>
    </row>
    <row r="205" spans="2:13" s="32" customFormat="1" ht="25.5">
      <c r="B205" s="108" t="s">
        <v>174</v>
      </c>
      <c r="C205" s="127" t="s">
        <v>165</v>
      </c>
      <c r="D205" s="106" t="s">
        <v>456</v>
      </c>
      <c r="E205" s="106" t="s">
        <v>457</v>
      </c>
      <c r="F205" s="59" t="s">
        <v>43</v>
      </c>
      <c r="G205" s="59" t="s">
        <v>182</v>
      </c>
      <c r="H205" s="59" t="s">
        <v>212</v>
      </c>
      <c r="I205" s="59" t="s">
        <v>471</v>
      </c>
      <c r="J205" s="59" t="s">
        <v>175</v>
      </c>
      <c r="K205" s="60"/>
      <c r="L205" s="60">
        <v>130500</v>
      </c>
      <c r="M205" s="60">
        <v>130500</v>
      </c>
    </row>
    <row r="206" spans="2:13" s="32" customFormat="1" ht="12.75" hidden="1">
      <c r="B206" s="51" t="s">
        <v>193</v>
      </c>
      <c r="C206" s="127" t="s">
        <v>165</v>
      </c>
      <c r="D206" s="106" t="s">
        <v>456</v>
      </c>
      <c r="E206" s="106" t="s">
        <v>457</v>
      </c>
      <c r="F206" s="59" t="s">
        <v>43</v>
      </c>
      <c r="G206" s="59" t="s">
        <v>182</v>
      </c>
      <c r="H206" s="59" t="s">
        <v>212</v>
      </c>
      <c r="I206" s="59" t="s">
        <v>471</v>
      </c>
      <c r="J206" s="59" t="s">
        <v>177</v>
      </c>
      <c r="K206" s="60">
        <f>K207</f>
        <v>0</v>
      </c>
      <c r="L206" s="60">
        <f>L207</f>
        <v>0</v>
      </c>
      <c r="M206" s="60">
        <f>M207</f>
        <v>0</v>
      </c>
    </row>
    <row r="207" spans="2:13" s="32" customFormat="1" ht="12.75" hidden="1">
      <c r="B207" s="51" t="s">
        <v>178</v>
      </c>
      <c r="C207" s="127" t="s">
        <v>165</v>
      </c>
      <c r="D207" s="106" t="s">
        <v>456</v>
      </c>
      <c r="E207" s="106" t="s">
        <v>457</v>
      </c>
      <c r="F207" s="59" t="s">
        <v>43</v>
      </c>
      <c r="G207" s="59" t="s">
        <v>182</v>
      </c>
      <c r="H207" s="59" t="s">
        <v>212</v>
      </c>
      <c r="I207" s="59" t="s">
        <v>471</v>
      </c>
      <c r="J207" s="59" t="s">
        <v>179</v>
      </c>
      <c r="K207" s="60"/>
      <c r="L207" s="60"/>
      <c r="M207" s="60"/>
    </row>
    <row r="208" spans="2:13" s="32" customFormat="1" ht="12.75">
      <c r="B208" s="40" t="s">
        <v>190</v>
      </c>
      <c r="C208" s="126" t="s">
        <v>165</v>
      </c>
      <c r="D208" s="99" t="s">
        <v>456</v>
      </c>
      <c r="E208" s="99" t="s">
        <v>457</v>
      </c>
      <c r="F208" s="100" t="s">
        <v>43</v>
      </c>
      <c r="G208" s="100" t="s">
        <v>182</v>
      </c>
      <c r="H208" s="100" t="s">
        <v>163</v>
      </c>
      <c r="I208" s="100" t="s">
        <v>515</v>
      </c>
      <c r="J208" s="100"/>
      <c r="K208" s="101">
        <f>K211+K213</f>
        <v>49632.97</v>
      </c>
      <c r="L208" s="101">
        <f>L211+L213</f>
        <v>19183268</v>
      </c>
      <c r="M208" s="101">
        <f>M211+M213</f>
        <v>19183268</v>
      </c>
    </row>
    <row r="209" spans="2:13" s="32" customFormat="1" ht="63.75" hidden="1">
      <c r="B209" s="105" t="s">
        <v>168</v>
      </c>
      <c r="C209" s="127" t="s">
        <v>165</v>
      </c>
      <c r="D209" s="106" t="s">
        <v>456</v>
      </c>
      <c r="E209" s="106" t="s">
        <v>457</v>
      </c>
      <c r="F209" s="127" t="s">
        <v>43</v>
      </c>
      <c r="G209" s="127" t="s">
        <v>182</v>
      </c>
      <c r="H209" s="127" t="s">
        <v>163</v>
      </c>
      <c r="I209" s="127" t="s">
        <v>515</v>
      </c>
      <c r="J209" s="59" t="s">
        <v>169</v>
      </c>
      <c r="K209" s="60"/>
      <c r="L209" s="60"/>
      <c r="M209" s="60"/>
    </row>
    <row r="210" spans="2:13" s="32" customFormat="1" ht="25.5" hidden="1">
      <c r="B210" s="108" t="s">
        <v>170</v>
      </c>
      <c r="C210" s="127" t="s">
        <v>165</v>
      </c>
      <c r="D210" s="106" t="s">
        <v>456</v>
      </c>
      <c r="E210" s="106" t="s">
        <v>457</v>
      </c>
      <c r="F210" s="127" t="s">
        <v>43</v>
      </c>
      <c r="G210" s="127" t="s">
        <v>182</v>
      </c>
      <c r="H210" s="127" t="s">
        <v>163</v>
      </c>
      <c r="I210" s="127" t="s">
        <v>515</v>
      </c>
      <c r="J210" s="59" t="s">
        <v>171</v>
      </c>
      <c r="K210" s="60"/>
      <c r="L210" s="60"/>
      <c r="M210" s="60"/>
    </row>
    <row r="211" spans="2:13" s="32" customFormat="1" ht="25.5">
      <c r="B211" s="51" t="s">
        <v>186</v>
      </c>
      <c r="C211" s="127" t="s">
        <v>165</v>
      </c>
      <c r="D211" s="106" t="s">
        <v>456</v>
      </c>
      <c r="E211" s="106" t="s">
        <v>457</v>
      </c>
      <c r="F211" s="127" t="s">
        <v>43</v>
      </c>
      <c r="G211" s="127" t="s">
        <v>182</v>
      </c>
      <c r="H211" s="127" t="s">
        <v>163</v>
      </c>
      <c r="I211" s="127" t="s">
        <v>515</v>
      </c>
      <c r="J211" s="127" t="s">
        <v>187</v>
      </c>
      <c r="K211" s="60">
        <f>K212</f>
        <v>49632.97</v>
      </c>
      <c r="L211" s="60">
        <f>L212</f>
        <v>19183268</v>
      </c>
      <c r="M211" s="60">
        <f>M212</f>
        <v>19183268</v>
      </c>
    </row>
    <row r="212" spans="2:13" s="32" customFormat="1" ht="18" customHeight="1">
      <c r="B212" s="51" t="s">
        <v>188</v>
      </c>
      <c r="C212" s="127" t="s">
        <v>165</v>
      </c>
      <c r="D212" s="106" t="s">
        <v>456</v>
      </c>
      <c r="E212" s="106" t="s">
        <v>457</v>
      </c>
      <c r="F212" s="127" t="s">
        <v>43</v>
      </c>
      <c r="G212" s="127" t="s">
        <v>182</v>
      </c>
      <c r="H212" s="127" t="s">
        <v>163</v>
      </c>
      <c r="I212" s="127" t="s">
        <v>515</v>
      </c>
      <c r="J212" s="127" t="s">
        <v>189</v>
      </c>
      <c r="K212" s="60">
        <v>49632.97</v>
      </c>
      <c r="L212" s="60">
        <f>16193668+2989600</f>
        <v>19183268</v>
      </c>
      <c r="M212" s="60">
        <f>16193668+2989600</f>
        <v>19183268</v>
      </c>
    </row>
    <row r="213" spans="2:13" s="32" customFormat="1" ht="12.75" hidden="1">
      <c r="B213" s="51" t="s">
        <v>193</v>
      </c>
      <c r="C213" s="127" t="s">
        <v>165</v>
      </c>
      <c r="D213" s="106" t="s">
        <v>456</v>
      </c>
      <c r="E213" s="106" t="s">
        <v>457</v>
      </c>
      <c r="F213" s="127" t="s">
        <v>43</v>
      </c>
      <c r="G213" s="127" t="s">
        <v>182</v>
      </c>
      <c r="H213" s="127" t="s">
        <v>163</v>
      </c>
      <c r="I213" s="127" t="s">
        <v>515</v>
      </c>
      <c r="J213" s="127" t="s">
        <v>177</v>
      </c>
      <c r="K213" s="60">
        <f>K215</f>
        <v>0</v>
      </c>
      <c r="L213" s="60">
        <f>L215</f>
        <v>0</v>
      </c>
      <c r="M213" s="60">
        <f>M215</f>
        <v>0</v>
      </c>
    </row>
    <row r="214" spans="2:13" s="32" customFormat="1" ht="12.75" hidden="1">
      <c r="B214" s="51" t="s">
        <v>194</v>
      </c>
      <c r="C214" s="127" t="s">
        <v>165</v>
      </c>
      <c r="D214" s="106" t="s">
        <v>456</v>
      </c>
      <c r="E214" s="106" t="s">
        <v>457</v>
      </c>
      <c r="F214" s="127" t="s">
        <v>43</v>
      </c>
      <c r="G214" s="127" t="s">
        <v>182</v>
      </c>
      <c r="H214" s="127" t="s">
        <v>163</v>
      </c>
      <c r="I214" s="127" t="s">
        <v>515</v>
      </c>
      <c r="J214" s="127" t="s">
        <v>195</v>
      </c>
      <c r="K214" s="60"/>
      <c r="L214" s="60"/>
      <c r="M214" s="60"/>
    </row>
    <row r="215" spans="2:13" s="32" customFormat="1" ht="12.75" hidden="1">
      <c r="B215" s="51" t="s">
        <v>178</v>
      </c>
      <c r="C215" s="127" t="s">
        <v>165</v>
      </c>
      <c r="D215" s="106" t="s">
        <v>456</v>
      </c>
      <c r="E215" s="106" t="s">
        <v>457</v>
      </c>
      <c r="F215" s="127" t="s">
        <v>43</v>
      </c>
      <c r="G215" s="127" t="s">
        <v>182</v>
      </c>
      <c r="H215" s="127" t="s">
        <v>163</v>
      </c>
      <c r="I215" s="127" t="s">
        <v>515</v>
      </c>
      <c r="J215" s="127" t="s">
        <v>179</v>
      </c>
      <c r="K215" s="60"/>
      <c r="L215" s="60"/>
      <c r="M215" s="60"/>
    </row>
    <row r="216" spans="2:13" s="32" customFormat="1" ht="21.75" customHeight="1">
      <c r="B216" s="40" t="s">
        <v>201</v>
      </c>
      <c r="C216" s="126" t="s">
        <v>165</v>
      </c>
      <c r="D216" s="99" t="s">
        <v>456</v>
      </c>
      <c r="E216" s="99" t="s">
        <v>457</v>
      </c>
      <c r="F216" s="100" t="s">
        <v>43</v>
      </c>
      <c r="G216" s="100" t="s">
        <v>182</v>
      </c>
      <c r="H216" s="100" t="s">
        <v>198</v>
      </c>
      <c r="I216" s="100" t="s">
        <v>516</v>
      </c>
      <c r="J216" s="100"/>
      <c r="K216" s="101">
        <f>K219+K221+K217</f>
        <v>921170.6</v>
      </c>
      <c r="L216" s="101">
        <f>L219+L221+L217</f>
        <v>37591150</v>
      </c>
      <c r="M216" s="101">
        <f>M219+M221+M217</f>
        <v>39485450</v>
      </c>
    </row>
    <row r="217" spans="2:13" s="32" customFormat="1" ht="63.75" hidden="1">
      <c r="B217" s="105" t="s">
        <v>168</v>
      </c>
      <c r="C217" s="127" t="s">
        <v>165</v>
      </c>
      <c r="D217" s="106" t="s">
        <v>456</v>
      </c>
      <c r="E217" s="106" t="s">
        <v>457</v>
      </c>
      <c r="F217" s="59" t="s">
        <v>43</v>
      </c>
      <c r="G217" s="59" t="s">
        <v>182</v>
      </c>
      <c r="H217" s="59" t="s">
        <v>198</v>
      </c>
      <c r="I217" s="59" t="s">
        <v>516</v>
      </c>
      <c r="J217" s="59" t="s">
        <v>169</v>
      </c>
      <c r="K217" s="60">
        <f>K218</f>
        <v>0</v>
      </c>
      <c r="L217" s="60">
        <f>L218</f>
        <v>0</v>
      </c>
      <c r="M217" s="60">
        <f>M218</f>
        <v>0</v>
      </c>
    </row>
    <row r="218" spans="2:13" s="32" customFormat="1" ht="25.5" hidden="1">
      <c r="B218" s="108" t="s">
        <v>170</v>
      </c>
      <c r="C218" s="127" t="s">
        <v>165</v>
      </c>
      <c r="D218" s="106" t="s">
        <v>456</v>
      </c>
      <c r="E218" s="106" t="s">
        <v>457</v>
      </c>
      <c r="F218" s="59" t="s">
        <v>43</v>
      </c>
      <c r="G218" s="59" t="s">
        <v>182</v>
      </c>
      <c r="H218" s="59" t="s">
        <v>198</v>
      </c>
      <c r="I218" s="59" t="s">
        <v>516</v>
      </c>
      <c r="J218" s="59" t="s">
        <v>171</v>
      </c>
      <c r="K218" s="60"/>
      <c r="L218" s="60"/>
      <c r="M218" s="60"/>
    </row>
    <row r="219" spans="2:13" s="32" customFormat="1" ht="25.5">
      <c r="B219" s="51" t="s">
        <v>186</v>
      </c>
      <c r="C219" s="127" t="s">
        <v>165</v>
      </c>
      <c r="D219" s="106" t="s">
        <v>456</v>
      </c>
      <c r="E219" s="106" t="s">
        <v>457</v>
      </c>
      <c r="F219" s="59" t="s">
        <v>43</v>
      </c>
      <c r="G219" s="59" t="s">
        <v>182</v>
      </c>
      <c r="H219" s="59" t="s">
        <v>198</v>
      </c>
      <c r="I219" s="59" t="s">
        <v>516</v>
      </c>
      <c r="J219" s="59" t="s">
        <v>187</v>
      </c>
      <c r="K219" s="60">
        <f>K220</f>
        <v>921170.6</v>
      </c>
      <c r="L219" s="60">
        <f>L220</f>
        <v>37591150</v>
      </c>
      <c r="M219" s="60">
        <f>M220</f>
        <v>39485450</v>
      </c>
    </row>
    <row r="220" spans="2:13" s="32" customFormat="1" ht="18" customHeight="1">
      <c r="B220" s="51" t="s">
        <v>188</v>
      </c>
      <c r="C220" s="127" t="s">
        <v>165</v>
      </c>
      <c r="D220" s="106" t="s">
        <v>456</v>
      </c>
      <c r="E220" s="106" t="s">
        <v>457</v>
      </c>
      <c r="F220" s="59" t="s">
        <v>43</v>
      </c>
      <c r="G220" s="127" t="s">
        <v>182</v>
      </c>
      <c r="H220" s="106" t="s">
        <v>198</v>
      </c>
      <c r="I220" s="59" t="s">
        <v>516</v>
      </c>
      <c r="J220" s="127" t="s">
        <v>189</v>
      </c>
      <c r="K220" s="60">
        <v>921170.6</v>
      </c>
      <c r="L220" s="60">
        <v>37591150</v>
      </c>
      <c r="M220" s="60">
        <f>37591150+1894300</f>
        <v>39485450</v>
      </c>
    </row>
    <row r="221" spans="2:13" s="32" customFormat="1" ht="12.75" hidden="1">
      <c r="B221" s="51" t="s">
        <v>193</v>
      </c>
      <c r="C221" s="127" t="s">
        <v>165</v>
      </c>
      <c r="D221" s="106" t="s">
        <v>456</v>
      </c>
      <c r="E221" s="106" t="s">
        <v>457</v>
      </c>
      <c r="F221" s="59" t="s">
        <v>43</v>
      </c>
      <c r="G221" s="127"/>
      <c r="H221" s="106"/>
      <c r="I221" s="59" t="s">
        <v>516</v>
      </c>
      <c r="J221" s="127" t="s">
        <v>177</v>
      </c>
      <c r="K221" s="60">
        <f>K222</f>
        <v>0</v>
      </c>
      <c r="L221" s="60">
        <f>L222</f>
        <v>0</v>
      </c>
      <c r="M221" s="60">
        <f>M222</f>
        <v>0</v>
      </c>
    </row>
    <row r="222" spans="2:13" s="32" customFormat="1" ht="12.75" hidden="1">
      <c r="B222" s="51" t="s">
        <v>178</v>
      </c>
      <c r="C222" s="127" t="s">
        <v>165</v>
      </c>
      <c r="D222" s="106" t="s">
        <v>456</v>
      </c>
      <c r="E222" s="106" t="s">
        <v>457</v>
      </c>
      <c r="F222" s="59" t="s">
        <v>43</v>
      </c>
      <c r="G222" s="127"/>
      <c r="H222" s="106"/>
      <c r="I222" s="59" t="s">
        <v>516</v>
      </c>
      <c r="J222" s="127" t="s">
        <v>179</v>
      </c>
      <c r="K222" s="60"/>
      <c r="L222" s="60"/>
      <c r="M222" s="60"/>
    </row>
    <row r="223" spans="2:13" s="32" customFormat="1" ht="12.75">
      <c r="B223" s="40" t="s">
        <v>517</v>
      </c>
      <c r="C223" s="126" t="s">
        <v>165</v>
      </c>
      <c r="D223" s="99" t="s">
        <v>456</v>
      </c>
      <c r="E223" s="106" t="s">
        <v>457</v>
      </c>
      <c r="F223" s="100" t="s">
        <v>43</v>
      </c>
      <c r="G223" s="100"/>
      <c r="H223" s="100"/>
      <c r="I223" s="100" t="s">
        <v>518</v>
      </c>
      <c r="J223" s="100"/>
      <c r="K223" s="101">
        <f>K224+K226</f>
        <v>150000</v>
      </c>
      <c r="L223" s="101">
        <f>L224+L226</f>
        <v>17344822</v>
      </c>
      <c r="M223" s="101">
        <f>M224+M226</f>
        <v>17344822</v>
      </c>
    </row>
    <row r="224" spans="2:13" s="32" customFormat="1" ht="29.25" customHeight="1">
      <c r="B224" s="51" t="s">
        <v>186</v>
      </c>
      <c r="C224" s="127" t="s">
        <v>165</v>
      </c>
      <c r="D224" s="106" t="s">
        <v>456</v>
      </c>
      <c r="E224" s="106" t="s">
        <v>457</v>
      </c>
      <c r="F224" s="59" t="s">
        <v>43</v>
      </c>
      <c r="G224" s="59"/>
      <c r="H224" s="59"/>
      <c r="I224" s="59" t="s">
        <v>518</v>
      </c>
      <c r="J224" s="59" t="s">
        <v>187</v>
      </c>
      <c r="K224" s="60">
        <f>K225</f>
        <v>150000</v>
      </c>
      <c r="L224" s="60">
        <f>L225</f>
        <v>17344822</v>
      </c>
      <c r="M224" s="60">
        <f>M225</f>
        <v>17344822</v>
      </c>
    </row>
    <row r="225" spans="2:13" s="32" customFormat="1" ht="21.75" customHeight="1">
      <c r="B225" s="51" t="s">
        <v>188</v>
      </c>
      <c r="C225" s="127" t="s">
        <v>165</v>
      </c>
      <c r="D225" s="106" t="s">
        <v>456</v>
      </c>
      <c r="E225" s="106" t="s">
        <v>457</v>
      </c>
      <c r="F225" s="59" t="s">
        <v>43</v>
      </c>
      <c r="G225" s="59"/>
      <c r="H225" s="59"/>
      <c r="I225" s="59" t="s">
        <v>518</v>
      </c>
      <c r="J225" s="127" t="s">
        <v>189</v>
      </c>
      <c r="K225" s="60">
        <v>150000</v>
      </c>
      <c r="L225" s="60">
        <v>17344822</v>
      </c>
      <c r="M225" s="60">
        <v>17344822</v>
      </c>
    </row>
    <row r="226" spans="2:13" s="32" customFormat="1" ht="12.75" hidden="1">
      <c r="B226" s="51" t="s">
        <v>193</v>
      </c>
      <c r="C226" s="127" t="s">
        <v>165</v>
      </c>
      <c r="D226" s="106" t="s">
        <v>456</v>
      </c>
      <c r="E226" s="106" t="s">
        <v>457</v>
      </c>
      <c r="F226" s="59" t="s">
        <v>43</v>
      </c>
      <c r="G226" s="59"/>
      <c r="H226" s="59"/>
      <c r="I226" s="59" t="s">
        <v>518</v>
      </c>
      <c r="J226" s="127" t="s">
        <v>177</v>
      </c>
      <c r="K226" s="60">
        <f>K227</f>
        <v>0</v>
      </c>
      <c r="L226" s="60">
        <f>L227</f>
        <v>0</v>
      </c>
      <c r="M226" s="60">
        <f>M227</f>
        <v>0</v>
      </c>
    </row>
    <row r="227" spans="2:13" s="32" customFormat="1" ht="12.75" hidden="1">
      <c r="B227" s="51" t="s">
        <v>178</v>
      </c>
      <c r="C227" s="127" t="s">
        <v>165</v>
      </c>
      <c r="D227" s="106" t="s">
        <v>456</v>
      </c>
      <c r="E227" s="106" t="s">
        <v>457</v>
      </c>
      <c r="F227" s="59" t="s">
        <v>43</v>
      </c>
      <c r="G227" s="59"/>
      <c r="H227" s="59"/>
      <c r="I227" s="59" t="s">
        <v>518</v>
      </c>
      <c r="J227" s="127" t="s">
        <v>179</v>
      </c>
      <c r="K227" s="60"/>
      <c r="L227" s="60"/>
      <c r="M227" s="60"/>
    </row>
    <row r="228" spans="2:13" s="32" customFormat="1" ht="25.5">
      <c r="B228" s="40" t="s">
        <v>217</v>
      </c>
      <c r="C228" s="126" t="s">
        <v>165</v>
      </c>
      <c r="D228" s="99" t="s">
        <v>456</v>
      </c>
      <c r="E228" s="99" t="s">
        <v>457</v>
      </c>
      <c r="F228" s="100" t="s">
        <v>43</v>
      </c>
      <c r="G228" s="100"/>
      <c r="H228" s="100"/>
      <c r="I228" s="100" t="s">
        <v>519</v>
      </c>
      <c r="J228" s="100"/>
      <c r="K228" s="101">
        <f aca="true" t="shared" si="132" ref="K228:K229">K229</f>
        <v>0</v>
      </c>
      <c r="L228" s="101">
        <f aca="true" t="shared" si="133" ref="L228:L229">L229</f>
        <v>1387370</v>
      </c>
      <c r="M228" s="101">
        <f aca="true" t="shared" si="134" ref="M228:M229">M229</f>
        <v>1387370</v>
      </c>
    </row>
    <row r="229" spans="2:13" s="32" customFormat="1" ht="25.5">
      <c r="B229" s="51" t="s">
        <v>186</v>
      </c>
      <c r="C229" s="127" t="s">
        <v>165</v>
      </c>
      <c r="D229" s="106" t="s">
        <v>456</v>
      </c>
      <c r="E229" s="106" t="s">
        <v>457</v>
      </c>
      <c r="F229" s="59" t="s">
        <v>43</v>
      </c>
      <c r="G229" s="59"/>
      <c r="H229" s="59"/>
      <c r="I229" s="59" t="s">
        <v>519</v>
      </c>
      <c r="J229" s="59" t="s">
        <v>187</v>
      </c>
      <c r="K229" s="60">
        <f t="shared" si="132"/>
        <v>0</v>
      </c>
      <c r="L229" s="60">
        <f t="shared" si="133"/>
        <v>1387370</v>
      </c>
      <c r="M229" s="60">
        <f t="shared" si="134"/>
        <v>1387370</v>
      </c>
    </row>
    <row r="230" spans="2:13" s="32" customFormat="1" ht="12.75">
      <c r="B230" s="51" t="s">
        <v>188</v>
      </c>
      <c r="C230" s="127" t="s">
        <v>165</v>
      </c>
      <c r="D230" s="106" t="s">
        <v>456</v>
      </c>
      <c r="E230" s="106" t="s">
        <v>457</v>
      </c>
      <c r="F230" s="59" t="s">
        <v>43</v>
      </c>
      <c r="G230" s="59"/>
      <c r="H230" s="59"/>
      <c r="I230" s="59" t="s">
        <v>519</v>
      </c>
      <c r="J230" s="59" t="s">
        <v>189</v>
      </c>
      <c r="K230" s="60"/>
      <c r="L230" s="60">
        <v>1387370</v>
      </c>
      <c r="M230" s="60">
        <v>1387370</v>
      </c>
    </row>
    <row r="231" spans="2:13" s="32" customFormat="1" ht="12.75" hidden="1">
      <c r="B231" s="51" t="s">
        <v>193</v>
      </c>
      <c r="C231" s="127" t="s">
        <v>165</v>
      </c>
      <c r="D231" s="106" t="s">
        <v>456</v>
      </c>
      <c r="E231" s="106" t="s">
        <v>457</v>
      </c>
      <c r="F231" s="59" t="s">
        <v>43</v>
      </c>
      <c r="G231" s="59"/>
      <c r="H231" s="59"/>
      <c r="I231" s="59"/>
      <c r="J231" s="127" t="s">
        <v>177</v>
      </c>
      <c r="K231" s="60">
        <f>K232+K233</f>
        <v>0</v>
      </c>
      <c r="L231" s="60">
        <f>L232+L233</f>
        <v>0</v>
      </c>
      <c r="M231" s="60">
        <f>M232+M233</f>
        <v>0</v>
      </c>
    </row>
    <row r="232" spans="2:13" s="32" customFormat="1" ht="25.5" hidden="1">
      <c r="B232" s="51" t="s">
        <v>309</v>
      </c>
      <c r="C232" s="127" t="s">
        <v>165</v>
      </c>
      <c r="D232" s="106" t="s">
        <v>456</v>
      </c>
      <c r="E232" s="106" t="s">
        <v>457</v>
      </c>
      <c r="F232" s="59" t="s">
        <v>43</v>
      </c>
      <c r="G232" s="59"/>
      <c r="H232" s="59"/>
      <c r="I232" s="59"/>
      <c r="J232" s="127" t="s">
        <v>310</v>
      </c>
      <c r="K232" s="60"/>
      <c r="L232" s="60"/>
      <c r="M232" s="60"/>
    </row>
    <row r="233" spans="2:13" s="32" customFormat="1" ht="12.75" hidden="1">
      <c r="B233" s="51" t="s">
        <v>520</v>
      </c>
      <c r="C233" s="127" t="s">
        <v>165</v>
      </c>
      <c r="D233" s="106" t="s">
        <v>456</v>
      </c>
      <c r="E233" s="106" t="s">
        <v>457</v>
      </c>
      <c r="F233" s="59" t="s">
        <v>43</v>
      </c>
      <c r="G233" s="59"/>
      <c r="H233" s="59"/>
      <c r="I233" s="59"/>
      <c r="J233" s="127" t="s">
        <v>312</v>
      </c>
      <c r="K233" s="60"/>
      <c r="L233" s="60"/>
      <c r="M233" s="60"/>
    </row>
    <row r="234" spans="2:13" s="32" customFormat="1" ht="54" customHeight="1">
      <c r="B234" s="40" t="s">
        <v>219</v>
      </c>
      <c r="C234" s="126" t="s">
        <v>165</v>
      </c>
      <c r="D234" s="99" t="s">
        <v>456</v>
      </c>
      <c r="E234" s="99" t="s">
        <v>457</v>
      </c>
      <c r="F234" s="100" t="s">
        <v>43</v>
      </c>
      <c r="G234" s="100" t="s">
        <v>182</v>
      </c>
      <c r="H234" s="100" t="s">
        <v>212</v>
      </c>
      <c r="I234" s="100" t="s">
        <v>521</v>
      </c>
      <c r="J234" s="100"/>
      <c r="K234" s="101">
        <f>K235+K237+K239</f>
        <v>0</v>
      </c>
      <c r="L234" s="101">
        <f>L235+L237+L239</f>
        <v>26815486</v>
      </c>
      <c r="M234" s="101">
        <f>M235+M237+M239</f>
        <v>26878086</v>
      </c>
    </row>
    <row r="235" spans="2:13" s="32" customFormat="1" ht="71.25" customHeight="1">
      <c r="B235" s="105" t="s">
        <v>168</v>
      </c>
      <c r="C235" s="127" t="s">
        <v>165</v>
      </c>
      <c r="D235" s="106" t="s">
        <v>456</v>
      </c>
      <c r="E235" s="106" t="s">
        <v>457</v>
      </c>
      <c r="F235" s="59" t="s">
        <v>43</v>
      </c>
      <c r="G235" s="59" t="s">
        <v>182</v>
      </c>
      <c r="H235" s="59" t="s">
        <v>212</v>
      </c>
      <c r="I235" s="59" t="s">
        <v>521</v>
      </c>
      <c r="J235" s="59" t="s">
        <v>169</v>
      </c>
      <c r="K235" s="60">
        <f>K236</f>
        <v>0</v>
      </c>
      <c r="L235" s="60">
        <f>L236</f>
        <v>25417040</v>
      </c>
      <c r="M235" s="60">
        <f>M236</f>
        <v>25411640</v>
      </c>
    </row>
    <row r="236" spans="2:13" s="32" customFormat="1" ht="25.5">
      <c r="B236" s="108" t="s">
        <v>170</v>
      </c>
      <c r="C236" s="127" t="s">
        <v>165</v>
      </c>
      <c r="D236" s="106" t="s">
        <v>456</v>
      </c>
      <c r="E236" s="106" t="s">
        <v>457</v>
      </c>
      <c r="F236" s="59" t="s">
        <v>43</v>
      </c>
      <c r="G236" s="59" t="s">
        <v>182</v>
      </c>
      <c r="H236" s="59" t="s">
        <v>212</v>
      </c>
      <c r="I236" s="59" t="s">
        <v>521</v>
      </c>
      <c r="J236" s="59" t="s">
        <v>171</v>
      </c>
      <c r="K236" s="60"/>
      <c r="L236" s="60">
        <v>25417040</v>
      </c>
      <c r="M236" s="60">
        <f>25417040-5400</f>
        <v>25411640</v>
      </c>
    </row>
    <row r="237" spans="2:13" s="32" customFormat="1" ht="25.5">
      <c r="B237" s="108" t="s">
        <v>172</v>
      </c>
      <c r="C237" s="127" t="s">
        <v>165</v>
      </c>
      <c r="D237" s="106" t="s">
        <v>456</v>
      </c>
      <c r="E237" s="106" t="s">
        <v>457</v>
      </c>
      <c r="F237" s="59" t="s">
        <v>43</v>
      </c>
      <c r="G237" s="59" t="s">
        <v>182</v>
      </c>
      <c r="H237" s="59" t="s">
        <v>212</v>
      </c>
      <c r="I237" s="59" t="s">
        <v>521</v>
      </c>
      <c r="J237" s="59" t="s">
        <v>173</v>
      </c>
      <c r="K237" s="60">
        <f>K238</f>
        <v>0</v>
      </c>
      <c r="L237" s="60">
        <f>L238</f>
        <v>603246</v>
      </c>
      <c r="M237" s="60">
        <f>M238</f>
        <v>671246</v>
      </c>
    </row>
    <row r="238" spans="2:13" s="32" customFormat="1" ht="25.5">
      <c r="B238" s="108" t="s">
        <v>174</v>
      </c>
      <c r="C238" s="127" t="s">
        <v>165</v>
      </c>
      <c r="D238" s="106" t="s">
        <v>456</v>
      </c>
      <c r="E238" s="106" t="s">
        <v>457</v>
      </c>
      <c r="F238" s="59" t="s">
        <v>43</v>
      </c>
      <c r="G238" s="59" t="s">
        <v>182</v>
      </c>
      <c r="H238" s="59" t="s">
        <v>212</v>
      </c>
      <c r="I238" s="59" t="s">
        <v>521</v>
      </c>
      <c r="J238" s="59" t="s">
        <v>175</v>
      </c>
      <c r="K238" s="60"/>
      <c r="L238" s="60">
        <v>603246</v>
      </c>
      <c r="M238" s="60">
        <v>671246</v>
      </c>
    </row>
    <row r="239" spans="2:13" s="32" customFormat="1" ht="12.75">
      <c r="B239" s="116" t="s">
        <v>221</v>
      </c>
      <c r="C239" s="127" t="s">
        <v>165</v>
      </c>
      <c r="D239" s="106" t="s">
        <v>456</v>
      </c>
      <c r="E239" s="106" t="s">
        <v>457</v>
      </c>
      <c r="F239" s="59" t="s">
        <v>43</v>
      </c>
      <c r="G239" s="59"/>
      <c r="H239" s="59"/>
      <c r="I239" s="59" t="s">
        <v>472</v>
      </c>
      <c r="J239" s="59"/>
      <c r="K239" s="60">
        <f aca="true" t="shared" si="135" ref="K239:K240">K240</f>
        <v>0</v>
      </c>
      <c r="L239" s="60">
        <f aca="true" t="shared" si="136" ref="L239:L240">L240</f>
        <v>795200</v>
      </c>
      <c r="M239" s="60">
        <f aca="true" t="shared" si="137" ref="M239:M240">M240</f>
        <v>795200</v>
      </c>
    </row>
    <row r="240" spans="2:13" s="32" customFormat="1" ht="12.75">
      <c r="B240" s="51" t="s">
        <v>193</v>
      </c>
      <c r="C240" s="127" t="s">
        <v>165</v>
      </c>
      <c r="D240" s="106" t="s">
        <v>456</v>
      </c>
      <c r="E240" s="106" t="s">
        <v>457</v>
      </c>
      <c r="F240" s="59" t="s">
        <v>43</v>
      </c>
      <c r="G240" s="59" t="s">
        <v>182</v>
      </c>
      <c r="H240" s="59" t="s">
        <v>212</v>
      </c>
      <c r="I240" s="59" t="s">
        <v>472</v>
      </c>
      <c r="J240" s="59" t="s">
        <v>177</v>
      </c>
      <c r="K240" s="60">
        <f t="shared" si="135"/>
        <v>0</v>
      </c>
      <c r="L240" s="60">
        <f t="shared" si="136"/>
        <v>795200</v>
      </c>
      <c r="M240" s="60">
        <f t="shared" si="137"/>
        <v>795200</v>
      </c>
    </row>
    <row r="241" spans="2:13" s="32" customFormat="1" ht="12.75">
      <c r="B241" s="51" t="s">
        <v>178</v>
      </c>
      <c r="C241" s="127" t="s">
        <v>165</v>
      </c>
      <c r="D241" s="106" t="s">
        <v>456</v>
      </c>
      <c r="E241" s="106" t="s">
        <v>457</v>
      </c>
      <c r="F241" s="59" t="s">
        <v>43</v>
      </c>
      <c r="G241" s="59" t="s">
        <v>182</v>
      </c>
      <c r="H241" s="59" t="s">
        <v>212</v>
      </c>
      <c r="I241" s="59" t="s">
        <v>472</v>
      </c>
      <c r="J241" s="59" t="s">
        <v>179</v>
      </c>
      <c r="K241" s="60"/>
      <c r="L241" s="60">
        <v>795200</v>
      </c>
      <c r="M241" s="60">
        <v>795200</v>
      </c>
    </row>
    <row r="242" spans="2:13" s="32" customFormat="1" ht="12.75" hidden="1">
      <c r="B242" s="55" t="s">
        <v>522</v>
      </c>
      <c r="C242" s="126" t="s">
        <v>165</v>
      </c>
      <c r="D242" s="99" t="s">
        <v>456</v>
      </c>
      <c r="E242" s="99" t="s">
        <v>457</v>
      </c>
      <c r="F242" s="100" t="s">
        <v>43</v>
      </c>
      <c r="G242" s="100"/>
      <c r="H242" s="100"/>
      <c r="I242" s="100"/>
      <c r="J242" s="100"/>
      <c r="K242" s="101">
        <f aca="true" t="shared" si="138" ref="K242:K243">K243</f>
        <v>0</v>
      </c>
      <c r="L242" s="101">
        <f aca="true" t="shared" si="139" ref="L242:L243">L243</f>
        <v>0</v>
      </c>
      <c r="M242" s="101">
        <f aca="true" t="shared" si="140" ref="M242:M243">M243</f>
        <v>0</v>
      </c>
    </row>
    <row r="243" spans="2:13" s="32" customFormat="1" ht="25.5" hidden="1">
      <c r="B243" s="51" t="s">
        <v>186</v>
      </c>
      <c r="C243" s="127" t="s">
        <v>165</v>
      </c>
      <c r="D243" s="106" t="s">
        <v>456</v>
      </c>
      <c r="E243" s="106" t="s">
        <v>457</v>
      </c>
      <c r="F243" s="59" t="s">
        <v>43</v>
      </c>
      <c r="G243" s="59"/>
      <c r="H243" s="59"/>
      <c r="I243" s="59"/>
      <c r="J243" s="59" t="s">
        <v>187</v>
      </c>
      <c r="K243" s="60">
        <f t="shared" si="138"/>
        <v>0</v>
      </c>
      <c r="L243" s="60">
        <f t="shared" si="139"/>
        <v>0</v>
      </c>
      <c r="M243" s="60">
        <f t="shared" si="140"/>
        <v>0</v>
      </c>
    </row>
    <row r="244" spans="2:13" s="32" customFormat="1" ht="12.75" hidden="1">
      <c r="B244" s="115" t="s">
        <v>188</v>
      </c>
      <c r="C244" s="127" t="s">
        <v>165</v>
      </c>
      <c r="D244" s="106" t="s">
        <v>456</v>
      </c>
      <c r="E244" s="106" t="s">
        <v>457</v>
      </c>
      <c r="F244" s="59" t="s">
        <v>43</v>
      </c>
      <c r="G244" s="59"/>
      <c r="H244" s="59"/>
      <c r="I244" s="59"/>
      <c r="J244" s="59" t="s">
        <v>189</v>
      </c>
      <c r="K244" s="60"/>
      <c r="L244" s="60"/>
      <c r="M244" s="60"/>
    </row>
    <row r="245" spans="2:13" s="32" customFormat="1" ht="25.5" hidden="1">
      <c r="B245" s="129" t="s">
        <v>523</v>
      </c>
      <c r="C245" s="126" t="s">
        <v>165</v>
      </c>
      <c r="D245" s="99" t="s">
        <v>456</v>
      </c>
      <c r="E245" s="99" t="s">
        <v>457</v>
      </c>
      <c r="F245" s="100" t="s">
        <v>43</v>
      </c>
      <c r="G245" s="130"/>
      <c r="H245" s="130"/>
      <c r="I245" s="131"/>
      <c r="J245" s="130"/>
      <c r="K245" s="42">
        <f aca="true" t="shared" si="141" ref="K245:K246">K246</f>
        <v>0</v>
      </c>
      <c r="L245" s="42">
        <f aca="true" t="shared" si="142" ref="L245:L246">L246</f>
        <v>0</v>
      </c>
      <c r="M245" s="42">
        <f aca="true" t="shared" si="143" ref="M245:M246">M246</f>
        <v>0</v>
      </c>
    </row>
    <row r="246" spans="2:13" s="32" customFormat="1" ht="25.5" hidden="1">
      <c r="B246" s="51" t="s">
        <v>186</v>
      </c>
      <c r="C246" s="127" t="s">
        <v>165</v>
      </c>
      <c r="D246" s="106" t="s">
        <v>456</v>
      </c>
      <c r="E246" s="106" t="s">
        <v>457</v>
      </c>
      <c r="F246" s="59" t="s">
        <v>43</v>
      </c>
      <c r="G246" s="130"/>
      <c r="H246" s="130"/>
      <c r="I246" s="130"/>
      <c r="J246" s="130" t="s">
        <v>187</v>
      </c>
      <c r="K246" s="45">
        <f t="shared" si="141"/>
        <v>0</v>
      </c>
      <c r="L246" s="45">
        <f t="shared" si="142"/>
        <v>0</v>
      </c>
      <c r="M246" s="45">
        <f t="shared" si="143"/>
        <v>0</v>
      </c>
    </row>
    <row r="247" spans="2:13" s="32" customFormat="1" ht="12.75" hidden="1">
      <c r="B247" s="128" t="s">
        <v>188</v>
      </c>
      <c r="C247" s="127" t="s">
        <v>165</v>
      </c>
      <c r="D247" s="106" t="s">
        <v>456</v>
      </c>
      <c r="E247" s="106" t="s">
        <v>457</v>
      </c>
      <c r="F247" s="59" t="s">
        <v>43</v>
      </c>
      <c r="G247" s="130"/>
      <c r="H247" s="130"/>
      <c r="I247" s="130"/>
      <c r="J247" s="130" t="s">
        <v>189</v>
      </c>
      <c r="K247" s="45"/>
      <c r="L247" s="45"/>
      <c r="M247" s="45"/>
    </row>
    <row r="248" spans="2:13" s="32" customFormat="1" ht="25.5" hidden="1">
      <c r="B248" s="129" t="s">
        <v>523</v>
      </c>
      <c r="C248" s="126" t="s">
        <v>165</v>
      </c>
      <c r="D248" s="99" t="s">
        <v>456</v>
      </c>
      <c r="E248" s="99" t="s">
        <v>457</v>
      </c>
      <c r="F248" s="100" t="s">
        <v>43</v>
      </c>
      <c r="G248" s="130"/>
      <c r="H248" s="130"/>
      <c r="I248" s="131"/>
      <c r="J248" s="130"/>
      <c r="K248" s="42">
        <f aca="true" t="shared" si="144" ref="K248:K249">K249</f>
        <v>0</v>
      </c>
      <c r="L248" s="42">
        <f aca="true" t="shared" si="145" ref="L248:L249">L249</f>
        <v>0</v>
      </c>
      <c r="M248" s="42">
        <f aca="true" t="shared" si="146" ref="M248:M249">M249</f>
        <v>0</v>
      </c>
    </row>
    <row r="249" spans="2:13" s="32" customFormat="1" ht="25.5" hidden="1">
      <c r="B249" s="51" t="s">
        <v>186</v>
      </c>
      <c r="C249" s="127" t="s">
        <v>165</v>
      </c>
      <c r="D249" s="106" t="s">
        <v>456</v>
      </c>
      <c r="E249" s="106" t="s">
        <v>457</v>
      </c>
      <c r="F249" s="59" t="s">
        <v>43</v>
      </c>
      <c r="G249" s="130"/>
      <c r="H249" s="130"/>
      <c r="I249" s="130"/>
      <c r="J249" s="130" t="s">
        <v>187</v>
      </c>
      <c r="K249" s="45">
        <f t="shared" si="144"/>
        <v>0</v>
      </c>
      <c r="L249" s="45">
        <f t="shared" si="145"/>
        <v>0</v>
      </c>
      <c r="M249" s="45">
        <f t="shared" si="146"/>
        <v>0</v>
      </c>
    </row>
    <row r="250" spans="2:13" s="32" customFormat="1" ht="12.75" hidden="1">
      <c r="B250" s="128" t="s">
        <v>188</v>
      </c>
      <c r="C250" s="127" t="s">
        <v>165</v>
      </c>
      <c r="D250" s="106" t="s">
        <v>456</v>
      </c>
      <c r="E250" s="106" t="s">
        <v>457</v>
      </c>
      <c r="F250" s="59" t="s">
        <v>43</v>
      </c>
      <c r="G250" s="130"/>
      <c r="H250" s="130"/>
      <c r="I250" s="130"/>
      <c r="J250" s="130" t="s">
        <v>189</v>
      </c>
      <c r="K250" s="45"/>
      <c r="L250" s="45"/>
      <c r="M250" s="45"/>
    </row>
    <row r="251" spans="2:13" s="32" customFormat="1" ht="30" customHeight="1">
      <c r="B251" s="40" t="s">
        <v>209</v>
      </c>
      <c r="C251" s="126" t="s">
        <v>165</v>
      </c>
      <c r="D251" s="99" t="s">
        <v>456</v>
      </c>
      <c r="E251" s="99" t="s">
        <v>457</v>
      </c>
      <c r="F251" s="100" t="s">
        <v>43</v>
      </c>
      <c r="G251" s="131"/>
      <c r="H251" s="131"/>
      <c r="I251" s="131" t="s">
        <v>524</v>
      </c>
      <c r="J251" s="131"/>
      <c r="K251" s="132">
        <f aca="true" t="shared" si="147" ref="K251:K252">K252</f>
        <v>0</v>
      </c>
      <c r="L251" s="132">
        <f aca="true" t="shared" si="148" ref="L251:L252">L252</f>
        <v>257000</v>
      </c>
      <c r="M251" s="132">
        <f aca="true" t="shared" si="149" ref="M251:M252">M252</f>
        <v>257000</v>
      </c>
    </row>
    <row r="252" spans="2:13" s="32" customFormat="1" ht="25.5">
      <c r="B252" s="51" t="s">
        <v>186</v>
      </c>
      <c r="C252" s="127" t="s">
        <v>165</v>
      </c>
      <c r="D252" s="106" t="s">
        <v>456</v>
      </c>
      <c r="E252" s="106" t="s">
        <v>457</v>
      </c>
      <c r="F252" s="59" t="s">
        <v>43</v>
      </c>
      <c r="G252" s="130"/>
      <c r="H252" s="130"/>
      <c r="I252" s="130" t="s">
        <v>524</v>
      </c>
      <c r="J252" s="130" t="s">
        <v>187</v>
      </c>
      <c r="K252" s="133">
        <f t="shared" si="147"/>
        <v>0</v>
      </c>
      <c r="L252" s="133">
        <f t="shared" si="148"/>
        <v>257000</v>
      </c>
      <c r="M252" s="133">
        <f t="shared" si="149"/>
        <v>257000</v>
      </c>
    </row>
    <row r="253" spans="2:13" s="32" customFormat="1" ht="12.75">
      <c r="B253" s="115" t="s">
        <v>188</v>
      </c>
      <c r="C253" s="127" t="s">
        <v>165</v>
      </c>
      <c r="D253" s="106" t="s">
        <v>456</v>
      </c>
      <c r="E253" s="106" t="s">
        <v>457</v>
      </c>
      <c r="F253" s="59" t="s">
        <v>43</v>
      </c>
      <c r="G253" s="130"/>
      <c r="H253" s="130"/>
      <c r="I253" s="130" t="s">
        <v>524</v>
      </c>
      <c r="J253" s="130" t="s">
        <v>189</v>
      </c>
      <c r="K253" s="133"/>
      <c r="L253" s="133">
        <v>257000</v>
      </c>
      <c r="M253" s="133">
        <v>257000</v>
      </c>
    </row>
    <row r="254" spans="2:13" s="32" customFormat="1" ht="12.75" hidden="1">
      <c r="B254" s="63" t="s">
        <v>522</v>
      </c>
      <c r="C254" s="134" t="s">
        <v>165</v>
      </c>
      <c r="D254" s="111" t="s">
        <v>456</v>
      </c>
      <c r="E254" s="111" t="s">
        <v>457</v>
      </c>
      <c r="F254" s="67" t="s">
        <v>43</v>
      </c>
      <c r="G254" s="135"/>
      <c r="H254" s="135"/>
      <c r="I254" s="136"/>
      <c r="J254" s="136"/>
      <c r="K254" s="133"/>
      <c r="L254" s="133"/>
      <c r="M254" s="133"/>
    </row>
    <row r="255" spans="2:13" s="32" customFormat="1" ht="25.5" hidden="1">
      <c r="B255" s="68" t="s">
        <v>186</v>
      </c>
      <c r="C255" s="137" t="s">
        <v>165</v>
      </c>
      <c r="D255" s="109" t="s">
        <v>456</v>
      </c>
      <c r="E255" s="109" t="s">
        <v>457</v>
      </c>
      <c r="F255" s="69" t="s">
        <v>43</v>
      </c>
      <c r="G255" s="135"/>
      <c r="H255" s="135"/>
      <c r="I255" s="135"/>
      <c r="J255" s="135" t="s">
        <v>187</v>
      </c>
      <c r="K255" s="133"/>
      <c r="L255" s="133"/>
      <c r="M255" s="133"/>
    </row>
    <row r="256" spans="2:13" s="32" customFormat="1" ht="12.75" hidden="1">
      <c r="B256" s="68" t="s">
        <v>188</v>
      </c>
      <c r="C256" s="137" t="s">
        <v>165</v>
      </c>
      <c r="D256" s="109" t="s">
        <v>456</v>
      </c>
      <c r="E256" s="109" t="s">
        <v>457</v>
      </c>
      <c r="F256" s="69" t="s">
        <v>43</v>
      </c>
      <c r="G256" s="135"/>
      <c r="H256" s="135"/>
      <c r="I256" s="135"/>
      <c r="J256" s="135" t="s">
        <v>189</v>
      </c>
      <c r="K256" s="133"/>
      <c r="L256" s="133"/>
      <c r="M256" s="133"/>
    </row>
    <row r="257" spans="2:13" s="32" customFormat="1" ht="19.5" customHeight="1" hidden="1">
      <c r="B257" s="40" t="s">
        <v>498</v>
      </c>
      <c r="C257" s="126" t="s">
        <v>165</v>
      </c>
      <c r="D257" s="99" t="s">
        <v>456</v>
      </c>
      <c r="E257" s="99" t="s">
        <v>265</v>
      </c>
      <c r="F257" s="100"/>
      <c r="G257" s="100"/>
      <c r="H257" s="100"/>
      <c r="I257" s="100"/>
      <c r="J257" s="100"/>
      <c r="K257" s="101">
        <f>K261+K258+K267+K270+K264</f>
        <v>0</v>
      </c>
      <c r="L257" s="101">
        <f>L261+L258+L267+L270+L264</f>
        <v>463000</v>
      </c>
      <c r="M257" s="101">
        <f>M261+M258+M267+M270+M264</f>
        <v>463000</v>
      </c>
    </row>
    <row r="258" spans="2:13" s="32" customFormat="1" ht="12.75">
      <c r="B258" s="40" t="s">
        <v>223</v>
      </c>
      <c r="C258" s="126" t="s">
        <v>165</v>
      </c>
      <c r="D258" s="99" t="s">
        <v>456</v>
      </c>
      <c r="E258" s="99" t="s">
        <v>265</v>
      </c>
      <c r="F258" s="100" t="s">
        <v>43</v>
      </c>
      <c r="G258" s="100" t="s">
        <v>182</v>
      </c>
      <c r="H258" s="100" t="s">
        <v>212</v>
      </c>
      <c r="I258" s="100" t="s">
        <v>525</v>
      </c>
      <c r="J258" s="100"/>
      <c r="K258" s="101">
        <f aca="true" t="shared" si="150" ref="K258:K259">K259</f>
        <v>0</v>
      </c>
      <c r="L258" s="101">
        <f aca="true" t="shared" si="151" ref="L258:L259">L259</f>
        <v>300000</v>
      </c>
      <c r="M258" s="101">
        <f aca="true" t="shared" si="152" ref="M258:M259">M259</f>
        <v>300000</v>
      </c>
    </row>
    <row r="259" spans="2:13" s="32" customFormat="1" ht="25.5">
      <c r="B259" s="51" t="s">
        <v>186</v>
      </c>
      <c r="C259" s="127" t="s">
        <v>165</v>
      </c>
      <c r="D259" s="106" t="s">
        <v>456</v>
      </c>
      <c r="E259" s="106" t="s">
        <v>265</v>
      </c>
      <c r="F259" s="59" t="s">
        <v>43</v>
      </c>
      <c r="G259" s="59" t="s">
        <v>182</v>
      </c>
      <c r="H259" s="59" t="s">
        <v>212</v>
      </c>
      <c r="I259" s="59" t="s">
        <v>525</v>
      </c>
      <c r="J259" s="59" t="s">
        <v>187</v>
      </c>
      <c r="K259" s="60">
        <f t="shared" si="150"/>
        <v>0</v>
      </c>
      <c r="L259" s="60">
        <f t="shared" si="151"/>
        <v>300000</v>
      </c>
      <c r="M259" s="60">
        <f t="shared" si="152"/>
        <v>300000</v>
      </c>
    </row>
    <row r="260" spans="2:13" s="32" customFormat="1" ht="12.75">
      <c r="B260" s="51" t="s">
        <v>188</v>
      </c>
      <c r="C260" s="127" t="s">
        <v>165</v>
      </c>
      <c r="D260" s="106" t="s">
        <v>456</v>
      </c>
      <c r="E260" s="106" t="s">
        <v>265</v>
      </c>
      <c r="F260" s="59" t="s">
        <v>43</v>
      </c>
      <c r="G260" s="59" t="s">
        <v>182</v>
      </c>
      <c r="H260" s="59" t="s">
        <v>212</v>
      </c>
      <c r="I260" s="59" t="s">
        <v>525</v>
      </c>
      <c r="J260" s="59" t="s">
        <v>189</v>
      </c>
      <c r="K260" s="60"/>
      <c r="L260" s="60">
        <v>300000</v>
      </c>
      <c r="M260" s="60">
        <v>300000</v>
      </c>
    </row>
    <row r="261" spans="2:13" s="32" customFormat="1" ht="25.5">
      <c r="B261" s="40" t="s">
        <v>225</v>
      </c>
      <c r="C261" s="126" t="s">
        <v>165</v>
      </c>
      <c r="D261" s="99" t="s">
        <v>456</v>
      </c>
      <c r="E261" s="99" t="s">
        <v>265</v>
      </c>
      <c r="F261" s="100" t="s">
        <v>43</v>
      </c>
      <c r="G261" s="100" t="s">
        <v>182</v>
      </c>
      <c r="H261" s="100" t="s">
        <v>212</v>
      </c>
      <c r="I261" s="100" t="s">
        <v>526</v>
      </c>
      <c r="J261" s="100"/>
      <c r="K261" s="101">
        <f aca="true" t="shared" si="153" ref="K261:K262">K262</f>
        <v>0</v>
      </c>
      <c r="L261" s="101">
        <f aca="true" t="shared" si="154" ref="L261:L262">L262</f>
        <v>28000</v>
      </c>
      <c r="M261" s="101">
        <f aca="true" t="shared" si="155" ref="M261:M262">M262</f>
        <v>28000</v>
      </c>
    </row>
    <row r="262" spans="2:13" s="32" customFormat="1" ht="25.5">
      <c r="B262" s="51" t="s">
        <v>186</v>
      </c>
      <c r="C262" s="127" t="s">
        <v>165</v>
      </c>
      <c r="D262" s="106" t="s">
        <v>456</v>
      </c>
      <c r="E262" s="106" t="s">
        <v>265</v>
      </c>
      <c r="F262" s="59" t="s">
        <v>43</v>
      </c>
      <c r="G262" s="59" t="s">
        <v>182</v>
      </c>
      <c r="H262" s="59" t="s">
        <v>212</v>
      </c>
      <c r="I262" s="59" t="s">
        <v>526</v>
      </c>
      <c r="J262" s="59" t="s">
        <v>187</v>
      </c>
      <c r="K262" s="60">
        <f t="shared" si="153"/>
        <v>0</v>
      </c>
      <c r="L262" s="60">
        <f t="shared" si="154"/>
        <v>28000</v>
      </c>
      <c r="M262" s="60">
        <f t="shared" si="155"/>
        <v>28000</v>
      </c>
    </row>
    <row r="263" spans="2:13" s="32" customFormat="1" ht="12.75">
      <c r="B263" s="51" t="s">
        <v>188</v>
      </c>
      <c r="C263" s="127" t="s">
        <v>165</v>
      </c>
      <c r="D263" s="106" t="s">
        <v>456</v>
      </c>
      <c r="E263" s="106" t="s">
        <v>265</v>
      </c>
      <c r="F263" s="59" t="s">
        <v>43</v>
      </c>
      <c r="G263" s="59" t="s">
        <v>182</v>
      </c>
      <c r="H263" s="59" t="s">
        <v>212</v>
      </c>
      <c r="I263" s="59" t="s">
        <v>526</v>
      </c>
      <c r="J263" s="59" t="s">
        <v>189</v>
      </c>
      <c r="K263" s="60"/>
      <c r="L263" s="60">
        <v>28000</v>
      </c>
      <c r="M263" s="60">
        <v>28000</v>
      </c>
    </row>
    <row r="264" spans="2:13" s="32" customFormat="1" ht="15.75" customHeight="1">
      <c r="B264" s="40" t="s">
        <v>227</v>
      </c>
      <c r="C264" s="126" t="s">
        <v>165</v>
      </c>
      <c r="D264" s="99" t="s">
        <v>456</v>
      </c>
      <c r="E264" s="99" t="s">
        <v>265</v>
      </c>
      <c r="F264" s="100" t="s">
        <v>43</v>
      </c>
      <c r="G264" s="100" t="s">
        <v>182</v>
      </c>
      <c r="H264" s="100" t="s">
        <v>212</v>
      </c>
      <c r="I264" s="100" t="s">
        <v>527</v>
      </c>
      <c r="J264" s="100"/>
      <c r="K264" s="101">
        <f aca="true" t="shared" si="156" ref="K264:K265">K265</f>
        <v>0</v>
      </c>
      <c r="L264" s="101">
        <f aca="true" t="shared" si="157" ref="L264:L265">L265</f>
        <v>50000</v>
      </c>
      <c r="M264" s="101">
        <f aca="true" t="shared" si="158" ref="M264:M265">M265</f>
        <v>50000</v>
      </c>
    </row>
    <row r="265" spans="2:13" s="32" customFormat="1" ht="25.5">
      <c r="B265" s="51" t="s">
        <v>186</v>
      </c>
      <c r="C265" s="127" t="s">
        <v>165</v>
      </c>
      <c r="D265" s="106" t="s">
        <v>456</v>
      </c>
      <c r="E265" s="106" t="s">
        <v>265</v>
      </c>
      <c r="F265" s="59" t="s">
        <v>43</v>
      </c>
      <c r="G265" s="59" t="s">
        <v>182</v>
      </c>
      <c r="H265" s="59" t="s">
        <v>212</v>
      </c>
      <c r="I265" s="59" t="s">
        <v>527</v>
      </c>
      <c r="J265" s="59" t="s">
        <v>187</v>
      </c>
      <c r="K265" s="60">
        <f t="shared" si="156"/>
        <v>0</v>
      </c>
      <c r="L265" s="60">
        <f t="shared" si="157"/>
        <v>50000</v>
      </c>
      <c r="M265" s="60">
        <f t="shared" si="158"/>
        <v>50000</v>
      </c>
    </row>
    <row r="266" spans="2:13" s="32" customFormat="1" ht="12.75">
      <c r="B266" s="51" t="s">
        <v>188</v>
      </c>
      <c r="C266" s="127" t="s">
        <v>165</v>
      </c>
      <c r="D266" s="106" t="s">
        <v>456</v>
      </c>
      <c r="E266" s="106" t="s">
        <v>265</v>
      </c>
      <c r="F266" s="59" t="s">
        <v>43</v>
      </c>
      <c r="G266" s="59" t="s">
        <v>182</v>
      </c>
      <c r="H266" s="59" t="s">
        <v>212</v>
      </c>
      <c r="I266" s="59" t="s">
        <v>527</v>
      </c>
      <c r="J266" s="59" t="s">
        <v>189</v>
      </c>
      <c r="K266" s="60"/>
      <c r="L266" s="60">
        <v>50000</v>
      </c>
      <c r="M266" s="60">
        <v>50000</v>
      </c>
    </row>
    <row r="267" spans="2:13" s="32" customFormat="1" ht="38.25">
      <c r="B267" s="58" t="s">
        <v>229</v>
      </c>
      <c r="C267" s="126" t="s">
        <v>165</v>
      </c>
      <c r="D267" s="99" t="s">
        <v>456</v>
      </c>
      <c r="E267" s="99" t="s">
        <v>265</v>
      </c>
      <c r="F267" s="100" t="s">
        <v>43</v>
      </c>
      <c r="G267" s="100" t="s">
        <v>182</v>
      </c>
      <c r="H267" s="100" t="s">
        <v>212</v>
      </c>
      <c r="I267" s="100" t="s">
        <v>528</v>
      </c>
      <c r="J267" s="100"/>
      <c r="K267" s="101">
        <f aca="true" t="shared" si="159" ref="K267:K268">K268</f>
        <v>0</v>
      </c>
      <c r="L267" s="101">
        <f aca="true" t="shared" si="160" ref="L267:L268">L268</f>
        <v>35000</v>
      </c>
      <c r="M267" s="101">
        <f aca="true" t="shared" si="161" ref="M267:M268">M268</f>
        <v>35000</v>
      </c>
    </row>
    <row r="268" spans="2:13" s="32" customFormat="1" ht="25.5">
      <c r="B268" s="51" t="s">
        <v>186</v>
      </c>
      <c r="C268" s="127" t="s">
        <v>165</v>
      </c>
      <c r="D268" s="106" t="s">
        <v>456</v>
      </c>
      <c r="E268" s="106" t="s">
        <v>265</v>
      </c>
      <c r="F268" s="59" t="s">
        <v>43</v>
      </c>
      <c r="G268" s="59" t="s">
        <v>182</v>
      </c>
      <c r="H268" s="59" t="s">
        <v>212</v>
      </c>
      <c r="I268" s="59" t="s">
        <v>528</v>
      </c>
      <c r="J268" s="59" t="s">
        <v>187</v>
      </c>
      <c r="K268" s="60">
        <f t="shared" si="159"/>
        <v>0</v>
      </c>
      <c r="L268" s="60">
        <f t="shared" si="160"/>
        <v>35000</v>
      </c>
      <c r="M268" s="60">
        <f t="shared" si="161"/>
        <v>35000</v>
      </c>
    </row>
    <row r="269" spans="2:13" s="32" customFormat="1" ht="12.75">
      <c r="B269" s="51" t="s">
        <v>188</v>
      </c>
      <c r="C269" s="127" t="s">
        <v>165</v>
      </c>
      <c r="D269" s="106" t="s">
        <v>456</v>
      </c>
      <c r="E269" s="106" t="s">
        <v>265</v>
      </c>
      <c r="F269" s="59" t="s">
        <v>43</v>
      </c>
      <c r="G269" s="59" t="s">
        <v>182</v>
      </c>
      <c r="H269" s="59" t="s">
        <v>212</v>
      </c>
      <c r="I269" s="59" t="s">
        <v>528</v>
      </c>
      <c r="J269" s="59" t="s">
        <v>189</v>
      </c>
      <c r="K269" s="60"/>
      <c r="L269" s="60">
        <v>35000</v>
      </c>
      <c r="M269" s="60">
        <v>35000</v>
      </c>
    </row>
    <row r="270" spans="2:13" s="32" customFormat="1" ht="46.5" customHeight="1">
      <c r="B270" s="58" t="s">
        <v>231</v>
      </c>
      <c r="C270" s="126" t="s">
        <v>165</v>
      </c>
      <c r="D270" s="99" t="s">
        <v>456</v>
      </c>
      <c r="E270" s="99" t="s">
        <v>265</v>
      </c>
      <c r="F270" s="100" t="s">
        <v>43</v>
      </c>
      <c r="G270" s="100" t="s">
        <v>182</v>
      </c>
      <c r="H270" s="100" t="s">
        <v>212</v>
      </c>
      <c r="I270" s="100" t="s">
        <v>529</v>
      </c>
      <c r="J270" s="100"/>
      <c r="K270" s="101">
        <f aca="true" t="shared" si="162" ref="K270:K271">K271</f>
        <v>0</v>
      </c>
      <c r="L270" s="101">
        <f aca="true" t="shared" si="163" ref="L270:L271">L271</f>
        <v>50000</v>
      </c>
      <c r="M270" s="101">
        <f aca="true" t="shared" si="164" ref="M270:M271">M271</f>
        <v>50000</v>
      </c>
    </row>
    <row r="271" spans="2:13" s="32" customFormat="1" ht="25.5">
      <c r="B271" s="51" t="s">
        <v>186</v>
      </c>
      <c r="C271" s="127" t="s">
        <v>165</v>
      </c>
      <c r="D271" s="106" t="s">
        <v>456</v>
      </c>
      <c r="E271" s="106" t="s">
        <v>265</v>
      </c>
      <c r="F271" s="59" t="s">
        <v>43</v>
      </c>
      <c r="G271" s="59" t="s">
        <v>182</v>
      </c>
      <c r="H271" s="59" t="s">
        <v>212</v>
      </c>
      <c r="I271" s="59" t="s">
        <v>529</v>
      </c>
      <c r="J271" s="59" t="s">
        <v>187</v>
      </c>
      <c r="K271" s="60">
        <f t="shared" si="162"/>
        <v>0</v>
      </c>
      <c r="L271" s="60">
        <f t="shared" si="163"/>
        <v>50000</v>
      </c>
      <c r="M271" s="60">
        <f t="shared" si="164"/>
        <v>50000</v>
      </c>
    </row>
    <row r="272" spans="2:13" s="32" customFormat="1" ht="12.75">
      <c r="B272" s="51" t="s">
        <v>188</v>
      </c>
      <c r="C272" s="127" t="s">
        <v>165</v>
      </c>
      <c r="D272" s="106" t="s">
        <v>456</v>
      </c>
      <c r="E272" s="106" t="s">
        <v>265</v>
      </c>
      <c r="F272" s="59" t="s">
        <v>43</v>
      </c>
      <c r="G272" s="59" t="s">
        <v>182</v>
      </c>
      <c r="H272" s="59" t="s">
        <v>212</v>
      </c>
      <c r="I272" s="59" t="s">
        <v>529</v>
      </c>
      <c r="J272" s="59" t="s">
        <v>189</v>
      </c>
      <c r="K272" s="60"/>
      <c r="L272" s="60">
        <v>50000</v>
      </c>
      <c r="M272" s="60">
        <v>50000</v>
      </c>
    </row>
    <row r="273" spans="2:13" s="32" customFormat="1" ht="30">
      <c r="B273" s="138" t="s">
        <v>530</v>
      </c>
      <c r="C273" s="139" t="s">
        <v>236</v>
      </c>
      <c r="D273" s="96" t="s">
        <v>456</v>
      </c>
      <c r="E273" s="99"/>
      <c r="F273" s="140"/>
      <c r="G273" s="140"/>
      <c r="H273" s="140"/>
      <c r="I273" s="140"/>
      <c r="J273" s="140"/>
      <c r="K273" s="141">
        <f aca="true" t="shared" si="165" ref="K273:K274">K275</f>
        <v>0</v>
      </c>
      <c r="L273" s="141">
        <f aca="true" t="shared" si="166" ref="L273:L274">L275</f>
        <v>500000</v>
      </c>
      <c r="M273" s="141">
        <f aca="true" t="shared" si="167" ref="M273:M274">M275</f>
        <v>500000</v>
      </c>
    </row>
    <row r="274" spans="2:13" s="32" customFormat="1" ht="34.5" customHeight="1" hidden="1">
      <c r="B274" s="40" t="s">
        <v>498</v>
      </c>
      <c r="C274" s="139" t="s">
        <v>236</v>
      </c>
      <c r="D274" s="96" t="s">
        <v>456</v>
      </c>
      <c r="E274" s="99" t="s">
        <v>265</v>
      </c>
      <c r="F274" s="140"/>
      <c r="G274" s="140"/>
      <c r="H274" s="140"/>
      <c r="I274" s="140"/>
      <c r="J274" s="140"/>
      <c r="K274" s="141">
        <f t="shared" si="165"/>
        <v>0</v>
      </c>
      <c r="L274" s="141">
        <f t="shared" si="166"/>
        <v>500000</v>
      </c>
      <c r="M274" s="141">
        <f t="shared" si="167"/>
        <v>500000</v>
      </c>
    </row>
    <row r="275" spans="2:13" s="32" customFormat="1" ht="25.5">
      <c r="B275" s="40" t="s">
        <v>285</v>
      </c>
      <c r="C275" s="126" t="s">
        <v>236</v>
      </c>
      <c r="D275" s="99" t="s">
        <v>456</v>
      </c>
      <c r="E275" s="99" t="s">
        <v>265</v>
      </c>
      <c r="F275" s="100" t="s">
        <v>83</v>
      </c>
      <c r="G275" s="100"/>
      <c r="H275" s="100"/>
      <c r="I275" s="100"/>
      <c r="J275" s="100"/>
      <c r="K275" s="142">
        <f aca="true" t="shared" si="168" ref="K275:K277">K276</f>
        <v>0</v>
      </c>
      <c r="L275" s="142">
        <f aca="true" t="shared" si="169" ref="L275:L277">L276</f>
        <v>500000</v>
      </c>
      <c r="M275" s="142">
        <f aca="true" t="shared" si="170" ref="M275:M277">M276</f>
        <v>500000</v>
      </c>
    </row>
    <row r="276" spans="2:13" s="32" customFormat="1" ht="12.75">
      <c r="B276" s="58" t="s">
        <v>402</v>
      </c>
      <c r="C276" s="100" t="s">
        <v>236</v>
      </c>
      <c r="D276" s="99" t="s">
        <v>456</v>
      </c>
      <c r="E276" s="99" t="s">
        <v>265</v>
      </c>
      <c r="F276" s="100" t="s">
        <v>83</v>
      </c>
      <c r="G276" s="100" t="s">
        <v>338</v>
      </c>
      <c r="H276" s="100" t="s">
        <v>163</v>
      </c>
      <c r="I276" s="100" t="s">
        <v>531</v>
      </c>
      <c r="J276" s="100"/>
      <c r="K276" s="142">
        <f t="shared" si="168"/>
        <v>0</v>
      </c>
      <c r="L276" s="142">
        <f t="shared" si="169"/>
        <v>500000</v>
      </c>
      <c r="M276" s="142">
        <f t="shared" si="170"/>
        <v>500000</v>
      </c>
    </row>
    <row r="277" spans="2:13" s="32" customFormat="1" ht="25.5">
      <c r="B277" s="108" t="s">
        <v>172</v>
      </c>
      <c r="C277" s="59" t="s">
        <v>236</v>
      </c>
      <c r="D277" s="106" t="s">
        <v>456</v>
      </c>
      <c r="E277" s="106" t="s">
        <v>265</v>
      </c>
      <c r="F277" s="59" t="s">
        <v>83</v>
      </c>
      <c r="G277" s="59" t="s">
        <v>338</v>
      </c>
      <c r="H277" s="59" t="s">
        <v>163</v>
      </c>
      <c r="I277" s="59" t="s">
        <v>531</v>
      </c>
      <c r="J277" s="59" t="s">
        <v>173</v>
      </c>
      <c r="K277" s="143">
        <f t="shared" si="168"/>
        <v>0</v>
      </c>
      <c r="L277" s="143">
        <f t="shared" si="169"/>
        <v>500000</v>
      </c>
      <c r="M277" s="143">
        <f t="shared" si="170"/>
        <v>500000</v>
      </c>
    </row>
    <row r="278" spans="2:13" s="32" customFormat="1" ht="25.5">
      <c r="B278" s="108" t="s">
        <v>174</v>
      </c>
      <c r="C278" s="59" t="s">
        <v>236</v>
      </c>
      <c r="D278" s="106" t="s">
        <v>456</v>
      </c>
      <c r="E278" s="106" t="s">
        <v>265</v>
      </c>
      <c r="F278" s="59" t="s">
        <v>83</v>
      </c>
      <c r="G278" s="59" t="s">
        <v>338</v>
      </c>
      <c r="H278" s="59" t="s">
        <v>163</v>
      </c>
      <c r="I278" s="59" t="s">
        <v>531</v>
      </c>
      <c r="J278" s="59" t="s">
        <v>175</v>
      </c>
      <c r="K278" s="143"/>
      <c r="L278" s="143">
        <v>500000</v>
      </c>
      <c r="M278" s="143">
        <v>500000</v>
      </c>
    </row>
    <row r="279" spans="2:13" s="32" customFormat="1" ht="30">
      <c r="B279" s="122" t="s">
        <v>532</v>
      </c>
      <c r="C279" s="144" t="s">
        <v>292</v>
      </c>
      <c r="D279" s="99" t="s">
        <v>456</v>
      </c>
      <c r="E279" s="99"/>
      <c r="F279" s="145"/>
      <c r="G279" s="145"/>
      <c r="H279" s="145"/>
      <c r="I279" s="145"/>
      <c r="J279" s="145"/>
      <c r="K279" s="146">
        <f>K287+K280+K283</f>
        <v>0</v>
      </c>
      <c r="L279" s="146">
        <f>L287+L280+L283</f>
        <v>419000</v>
      </c>
      <c r="M279" s="146">
        <f>M287+M280+M283</f>
        <v>419000</v>
      </c>
    </row>
    <row r="280" spans="2:13" s="32" customFormat="1" ht="38.25" hidden="1">
      <c r="B280" s="58" t="s">
        <v>533</v>
      </c>
      <c r="C280" s="144" t="s">
        <v>292</v>
      </c>
      <c r="D280" s="99" t="s">
        <v>456</v>
      </c>
      <c r="E280" s="99" t="s">
        <v>457</v>
      </c>
      <c r="F280" s="100" t="s">
        <v>83</v>
      </c>
      <c r="G280" s="145"/>
      <c r="H280" s="145"/>
      <c r="I280" s="145"/>
      <c r="J280" s="145"/>
      <c r="K280" s="146">
        <f aca="true" t="shared" si="171" ref="K280:K281">K281</f>
        <v>0</v>
      </c>
      <c r="L280" s="146">
        <f aca="true" t="shared" si="172" ref="L280:L281">L281</f>
        <v>0</v>
      </c>
      <c r="M280" s="146">
        <f aca="true" t="shared" si="173" ref="M280:M281">M281</f>
        <v>0</v>
      </c>
    </row>
    <row r="281" spans="2:13" s="32" customFormat="1" ht="25.5" hidden="1">
      <c r="B281" s="108" t="s">
        <v>172</v>
      </c>
      <c r="C281" s="147" t="s">
        <v>292</v>
      </c>
      <c r="D281" s="106" t="s">
        <v>456</v>
      </c>
      <c r="E281" s="106" t="s">
        <v>457</v>
      </c>
      <c r="F281" s="59" t="s">
        <v>83</v>
      </c>
      <c r="G281" s="148"/>
      <c r="H281" s="148"/>
      <c r="I281" s="148"/>
      <c r="J281" s="148">
        <v>200</v>
      </c>
      <c r="K281" s="149">
        <f t="shared" si="171"/>
        <v>0</v>
      </c>
      <c r="L281" s="149">
        <f t="shared" si="172"/>
        <v>0</v>
      </c>
      <c r="M281" s="149">
        <f t="shared" si="173"/>
        <v>0</v>
      </c>
    </row>
    <row r="282" spans="2:13" s="32" customFormat="1" ht="25.5" hidden="1">
      <c r="B282" s="108" t="s">
        <v>174</v>
      </c>
      <c r="C282" s="147" t="s">
        <v>292</v>
      </c>
      <c r="D282" s="106" t="s">
        <v>456</v>
      </c>
      <c r="E282" s="106" t="s">
        <v>457</v>
      </c>
      <c r="F282" s="59" t="s">
        <v>83</v>
      </c>
      <c r="G282" s="148"/>
      <c r="H282" s="148"/>
      <c r="I282" s="148"/>
      <c r="J282" s="148">
        <v>240</v>
      </c>
      <c r="K282" s="149"/>
      <c r="L282" s="149"/>
      <c r="M282" s="149"/>
    </row>
    <row r="283" spans="2:13" s="32" customFormat="1" ht="38.25" hidden="1">
      <c r="B283" s="61" t="s">
        <v>533</v>
      </c>
      <c r="C283" s="144" t="s">
        <v>292</v>
      </c>
      <c r="D283" s="99" t="s">
        <v>456</v>
      </c>
      <c r="E283" s="99" t="s">
        <v>457</v>
      </c>
      <c r="F283" s="100" t="s">
        <v>83</v>
      </c>
      <c r="G283" s="145"/>
      <c r="H283" s="145"/>
      <c r="I283" s="145"/>
      <c r="J283" s="145"/>
      <c r="K283" s="146">
        <f aca="true" t="shared" si="174" ref="K283:K284">K284</f>
        <v>0</v>
      </c>
      <c r="L283" s="146">
        <f aca="true" t="shared" si="175" ref="L283:L284">L284</f>
        <v>0</v>
      </c>
      <c r="M283" s="146">
        <f aca="true" t="shared" si="176" ref="M283:M284">M284</f>
        <v>0</v>
      </c>
    </row>
    <row r="284" spans="2:13" s="32" customFormat="1" ht="25.5" hidden="1">
      <c r="B284" s="108" t="s">
        <v>172</v>
      </c>
      <c r="C284" s="147" t="s">
        <v>292</v>
      </c>
      <c r="D284" s="106" t="s">
        <v>456</v>
      </c>
      <c r="E284" s="106" t="s">
        <v>457</v>
      </c>
      <c r="F284" s="59" t="s">
        <v>83</v>
      </c>
      <c r="G284" s="148"/>
      <c r="H284" s="148"/>
      <c r="I284" s="148"/>
      <c r="J284" s="148">
        <v>200</v>
      </c>
      <c r="K284" s="149">
        <f t="shared" si="174"/>
        <v>0</v>
      </c>
      <c r="L284" s="149">
        <f t="shared" si="175"/>
        <v>0</v>
      </c>
      <c r="M284" s="149">
        <f t="shared" si="176"/>
        <v>0</v>
      </c>
    </row>
    <row r="285" spans="2:13" s="32" customFormat="1" ht="25.5" hidden="1">
      <c r="B285" s="108" t="s">
        <v>174</v>
      </c>
      <c r="C285" s="147" t="s">
        <v>292</v>
      </c>
      <c r="D285" s="106" t="s">
        <v>456</v>
      </c>
      <c r="E285" s="106" t="s">
        <v>457</v>
      </c>
      <c r="F285" s="59" t="s">
        <v>83</v>
      </c>
      <c r="G285" s="148"/>
      <c r="H285" s="148"/>
      <c r="I285" s="148"/>
      <c r="J285" s="148">
        <v>240</v>
      </c>
      <c r="K285" s="149"/>
      <c r="L285" s="149"/>
      <c r="M285" s="149"/>
    </row>
    <row r="286" spans="2:13" s="32" customFormat="1" ht="25.5" hidden="1">
      <c r="B286" s="40" t="s">
        <v>498</v>
      </c>
      <c r="C286" s="139" t="s">
        <v>292</v>
      </c>
      <c r="D286" s="99" t="s">
        <v>456</v>
      </c>
      <c r="E286" s="99" t="s">
        <v>265</v>
      </c>
      <c r="F286" s="150"/>
      <c r="G286" s="150"/>
      <c r="H286" s="150"/>
      <c r="I286" s="150"/>
      <c r="J286" s="150"/>
      <c r="K286" s="151">
        <f>K288+K291</f>
        <v>0</v>
      </c>
      <c r="L286" s="151">
        <f>L288+L291</f>
        <v>419000</v>
      </c>
      <c r="M286" s="151">
        <f>M288+M291</f>
        <v>419000</v>
      </c>
    </row>
    <row r="287" spans="2:13" s="32" customFormat="1" ht="25.5">
      <c r="B287" s="40" t="s">
        <v>285</v>
      </c>
      <c r="C287" s="126" t="s">
        <v>292</v>
      </c>
      <c r="D287" s="99" t="s">
        <v>456</v>
      </c>
      <c r="E287" s="99" t="s">
        <v>265</v>
      </c>
      <c r="F287" s="152">
        <v>916</v>
      </c>
      <c r="G287" s="152"/>
      <c r="H287" s="152"/>
      <c r="I287" s="152"/>
      <c r="J287" s="152"/>
      <c r="K287" s="153">
        <f>K288+K291</f>
        <v>0</v>
      </c>
      <c r="L287" s="153">
        <f>L288+L291</f>
        <v>419000</v>
      </c>
      <c r="M287" s="153">
        <f>M288+M291</f>
        <v>419000</v>
      </c>
    </row>
    <row r="288" spans="2:13" s="32" customFormat="1" ht="25.5">
      <c r="B288" s="58" t="s">
        <v>439</v>
      </c>
      <c r="C288" s="126" t="s">
        <v>292</v>
      </c>
      <c r="D288" s="99" t="s">
        <v>456</v>
      </c>
      <c r="E288" s="99" t="s">
        <v>265</v>
      </c>
      <c r="F288" s="152">
        <v>916</v>
      </c>
      <c r="G288" s="126" t="s">
        <v>265</v>
      </c>
      <c r="H288" s="126" t="s">
        <v>198</v>
      </c>
      <c r="I288" s="152">
        <v>82300</v>
      </c>
      <c r="J288" s="152"/>
      <c r="K288" s="153">
        <f aca="true" t="shared" si="177" ref="K288:K289">K289</f>
        <v>0</v>
      </c>
      <c r="L288" s="153">
        <f aca="true" t="shared" si="178" ref="L288:L289">L289</f>
        <v>419000</v>
      </c>
      <c r="M288" s="153">
        <f aca="true" t="shared" si="179" ref="M288:M289">M289</f>
        <v>419000</v>
      </c>
    </row>
    <row r="289" spans="2:13" s="32" customFormat="1" ht="25.5">
      <c r="B289" s="108" t="s">
        <v>172</v>
      </c>
      <c r="C289" s="127" t="s">
        <v>292</v>
      </c>
      <c r="D289" s="106" t="s">
        <v>456</v>
      </c>
      <c r="E289" s="106" t="s">
        <v>265</v>
      </c>
      <c r="F289" s="154">
        <v>916</v>
      </c>
      <c r="G289" s="127" t="s">
        <v>265</v>
      </c>
      <c r="H289" s="127" t="s">
        <v>198</v>
      </c>
      <c r="I289" s="154">
        <v>82300</v>
      </c>
      <c r="J289" s="154">
        <v>200</v>
      </c>
      <c r="K289" s="155">
        <f t="shared" si="177"/>
        <v>0</v>
      </c>
      <c r="L289" s="155">
        <f t="shared" si="178"/>
        <v>419000</v>
      </c>
      <c r="M289" s="155">
        <f t="shared" si="179"/>
        <v>419000</v>
      </c>
    </row>
    <row r="290" spans="2:13" s="32" customFormat="1" ht="25.5">
      <c r="B290" s="108" t="s">
        <v>174</v>
      </c>
      <c r="C290" s="127" t="s">
        <v>292</v>
      </c>
      <c r="D290" s="106" t="s">
        <v>456</v>
      </c>
      <c r="E290" s="106" t="s">
        <v>265</v>
      </c>
      <c r="F290" s="154">
        <v>916</v>
      </c>
      <c r="G290" s="127" t="s">
        <v>265</v>
      </c>
      <c r="H290" s="127" t="s">
        <v>198</v>
      </c>
      <c r="I290" s="154">
        <v>82300</v>
      </c>
      <c r="J290" s="154">
        <v>240</v>
      </c>
      <c r="K290" s="155"/>
      <c r="L290" s="155">
        <v>419000</v>
      </c>
      <c r="M290" s="155">
        <v>419000</v>
      </c>
    </row>
    <row r="291" spans="2:13" s="32" customFormat="1" ht="38.25" hidden="1">
      <c r="B291" s="61" t="s">
        <v>533</v>
      </c>
      <c r="C291" s="126" t="s">
        <v>292</v>
      </c>
      <c r="D291" s="99" t="s">
        <v>456</v>
      </c>
      <c r="E291" s="99" t="s">
        <v>265</v>
      </c>
      <c r="F291" s="152">
        <v>916</v>
      </c>
      <c r="G291" s="126"/>
      <c r="H291" s="126"/>
      <c r="I291" s="152"/>
      <c r="J291" s="152"/>
      <c r="K291" s="153">
        <f aca="true" t="shared" si="180" ref="K291:K292">K292</f>
        <v>0</v>
      </c>
      <c r="L291" s="153">
        <f aca="true" t="shared" si="181" ref="L291:L292">L292</f>
        <v>0</v>
      </c>
      <c r="M291" s="153">
        <f aca="true" t="shared" si="182" ref="M291:M292">M292</f>
        <v>0</v>
      </c>
    </row>
    <row r="292" spans="2:13" s="32" customFormat="1" ht="25.5" hidden="1">
      <c r="B292" s="108" t="s">
        <v>172</v>
      </c>
      <c r="C292" s="127" t="s">
        <v>292</v>
      </c>
      <c r="D292" s="106" t="s">
        <v>456</v>
      </c>
      <c r="E292" s="106" t="s">
        <v>265</v>
      </c>
      <c r="F292" s="154">
        <v>916</v>
      </c>
      <c r="G292" s="127"/>
      <c r="H292" s="127"/>
      <c r="I292" s="154"/>
      <c r="J292" s="154">
        <v>200</v>
      </c>
      <c r="K292" s="155">
        <f t="shared" si="180"/>
        <v>0</v>
      </c>
      <c r="L292" s="155">
        <f t="shared" si="181"/>
        <v>0</v>
      </c>
      <c r="M292" s="155">
        <f t="shared" si="182"/>
        <v>0</v>
      </c>
    </row>
    <row r="293" spans="2:13" s="32" customFormat="1" ht="25.5" hidden="1">
      <c r="B293" s="108" t="s">
        <v>174</v>
      </c>
      <c r="C293" s="127" t="s">
        <v>292</v>
      </c>
      <c r="D293" s="106" t="s">
        <v>456</v>
      </c>
      <c r="E293" s="106" t="s">
        <v>265</v>
      </c>
      <c r="F293" s="154">
        <v>916</v>
      </c>
      <c r="G293" s="127"/>
      <c r="H293" s="127"/>
      <c r="I293" s="154"/>
      <c r="J293" s="154">
        <v>240</v>
      </c>
      <c r="K293" s="155"/>
      <c r="L293" s="155"/>
      <c r="M293" s="155"/>
    </row>
    <row r="294" spans="2:13" s="32" customFormat="1" ht="30">
      <c r="B294" s="156" t="s">
        <v>534</v>
      </c>
      <c r="C294" s="96" t="s">
        <v>261</v>
      </c>
      <c r="D294" s="99" t="s">
        <v>456</v>
      </c>
      <c r="E294" s="106"/>
      <c r="F294" s="123"/>
      <c r="G294" s="123"/>
      <c r="H294" s="123"/>
      <c r="I294" s="123"/>
      <c r="J294" s="123"/>
      <c r="K294" s="124">
        <f>K295</f>
        <v>150000</v>
      </c>
      <c r="L294" s="124">
        <f>L295</f>
        <v>7165000</v>
      </c>
      <c r="M294" s="124">
        <f>M295</f>
        <v>9769000</v>
      </c>
    </row>
    <row r="295" spans="2:13" s="32" customFormat="1" ht="25.5">
      <c r="B295" s="58" t="s">
        <v>259</v>
      </c>
      <c r="C295" s="157" t="s">
        <v>261</v>
      </c>
      <c r="D295" s="99" t="s">
        <v>456</v>
      </c>
      <c r="E295" s="99" t="s">
        <v>457</v>
      </c>
      <c r="F295" s="157" t="s">
        <v>61</v>
      </c>
      <c r="G295" s="157"/>
      <c r="H295" s="157"/>
      <c r="I295" s="157"/>
      <c r="J295" s="158"/>
      <c r="K295" s="159">
        <f>K299+K307+K296+K313+K316+K325+K322+K319+K310</f>
        <v>150000</v>
      </c>
      <c r="L295" s="159">
        <f>L299+L307+L296+L313+L316+L325+L322+L319+L310</f>
        <v>7165000</v>
      </c>
      <c r="M295" s="159">
        <f>M299+M307+M296+M313+M316+M325+M322+M319+M310</f>
        <v>9769000</v>
      </c>
    </row>
    <row r="296" spans="2:13" s="32" customFormat="1" ht="53.25" customHeight="1">
      <c r="B296" s="40" t="s">
        <v>274</v>
      </c>
      <c r="C296" s="99" t="s">
        <v>261</v>
      </c>
      <c r="D296" s="99" t="s">
        <v>456</v>
      </c>
      <c r="E296" s="99" t="s">
        <v>457</v>
      </c>
      <c r="F296" s="100" t="s">
        <v>61</v>
      </c>
      <c r="G296" s="100" t="s">
        <v>272</v>
      </c>
      <c r="H296" s="100" t="s">
        <v>163</v>
      </c>
      <c r="I296" s="100" t="s">
        <v>535</v>
      </c>
      <c r="J296" s="100"/>
      <c r="K296" s="101">
        <f aca="true" t="shared" si="183" ref="K296:K297">K297</f>
        <v>0</v>
      </c>
      <c r="L296" s="101">
        <f aca="true" t="shared" si="184" ref="L296:L297">L297</f>
        <v>971000</v>
      </c>
      <c r="M296" s="101">
        <f aca="true" t="shared" si="185" ref="M296:M297">M297</f>
        <v>971000</v>
      </c>
    </row>
    <row r="297" spans="2:13" s="32" customFormat="1" ht="12.75">
      <c r="B297" s="51" t="s">
        <v>276</v>
      </c>
      <c r="C297" s="106" t="s">
        <v>261</v>
      </c>
      <c r="D297" s="106" t="s">
        <v>456</v>
      </c>
      <c r="E297" s="106" t="s">
        <v>457</v>
      </c>
      <c r="F297" s="59" t="s">
        <v>61</v>
      </c>
      <c r="G297" s="59" t="s">
        <v>272</v>
      </c>
      <c r="H297" s="59" t="s">
        <v>163</v>
      </c>
      <c r="I297" s="59" t="s">
        <v>535</v>
      </c>
      <c r="J297" s="59" t="s">
        <v>277</v>
      </c>
      <c r="K297" s="60">
        <f t="shared" si="183"/>
        <v>0</v>
      </c>
      <c r="L297" s="60">
        <f t="shared" si="184"/>
        <v>971000</v>
      </c>
      <c r="M297" s="60">
        <f t="shared" si="185"/>
        <v>971000</v>
      </c>
    </row>
    <row r="298" spans="2:13" s="32" customFormat="1" ht="12.75">
      <c r="B298" s="51" t="s">
        <v>284</v>
      </c>
      <c r="C298" s="106" t="s">
        <v>261</v>
      </c>
      <c r="D298" s="106" t="s">
        <v>456</v>
      </c>
      <c r="E298" s="106" t="s">
        <v>457</v>
      </c>
      <c r="F298" s="59" t="s">
        <v>61</v>
      </c>
      <c r="G298" s="59" t="s">
        <v>272</v>
      </c>
      <c r="H298" s="59" t="s">
        <v>163</v>
      </c>
      <c r="I298" s="59" t="s">
        <v>535</v>
      </c>
      <c r="J298" s="59" t="s">
        <v>279</v>
      </c>
      <c r="K298" s="60"/>
      <c r="L298" s="60">
        <v>971000</v>
      </c>
      <c r="M298" s="60">
        <v>971000</v>
      </c>
    </row>
    <row r="299" spans="2:13" s="32" customFormat="1" ht="36.75" customHeight="1">
      <c r="B299" s="40" t="s">
        <v>215</v>
      </c>
      <c r="C299" s="126" t="s">
        <v>261</v>
      </c>
      <c r="D299" s="99" t="s">
        <v>456</v>
      </c>
      <c r="E299" s="99" t="s">
        <v>457</v>
      </c>
      <c r="F299" s="100" t="s">
        <v>61</v>
      </c>
      <c r="G299" s="100" t="s">
        <v>182</v>
      </c>
      <c r="H299" s="100" t="s">
        <v>212</v>
      </c>
      <c r="I299" s="100" t="s">
        <v>471</v>
      </c>
      <c r="J299" s="100"/>
      <c r="K299" s="101">
        <f>K300+K302+K304</f>
        <v>150000</v>
      </c>
      <c r="L299" s="101">
        <f>L300+L302+L304</f>
        <v>4850000</v>
      </c>
      <c r="M299" s="101">
        <f>M300+M302+M304</f>
        <v>4850000</v>
      </c>
    </row>
    <row r="300" spans="2:13" s="32" customFormat="1" ht="71.25" customHeight="1">
      <c r="B300" s="105" t="s">
        <v>168</v>
      </c>
      <c r="C300" s="106" t="s">
        <v>261</v>
      </c>
      <c r="D300" s="106" t="s">
        <v>456</v>
      </c>
      <c r="E300" s="106" t="s">
        <v>457</v>
      </c>
      <c r="F300" s="59" t="s">
        <v>61</v>
      </c>
      <c r="G300" s="59" t="s">
        <v>163</v>
      </c>
      <c r="H300" s="59" t="s">
        <v>261</v>
      </c>
      <c r="I300" s="59" t="s">
        <v>471</v>
      </c>
      <c r="J300" s="59" t="s">
        <v>169</v>
      </c>
      <c r="K300" s="60">
        <f>K301</f>
        <v>0</v>
      </c>
      <c r="L300" s="60">
        <f>L301</f>
        <v>4394100</v>
      </c>
      <c r="M300" s="60">
        <f>M301</f>
        <v>4394100</v>
      </c>
    </row>
    <row r="301" spans="2:13" s="32" customFormat="1" ht="25.5">
      <c r="B301" s="108" t="s">
        <v>170</v>
      </c>
      <c r="C301" s="106" t="s">
        <v>261</v>
      </c>
      <c r="D301" s="106" t="s">
        <v>456</v>
      </c>
      <c r="E301" s="106" t="s">
        <v>457</v>
      </c>
      <c r="F301" s="59" t="s">
        <v>61</v>
      </c>
      <c r="G301" s="59" t="s">
        <v>163</v>
      </c>
      <c r="H301" s="59" t="s">
        <v>261</v>
      </c>
      <c r="I301" s="59" t="s">
        <v>471</v>
      </c>
      <c r="J301" s="59" t="s">
        <v>171</v>
      </c>
      <c r="K301" s="60"/>
      <c r="L301" s="60">
        <v>4394100</v>
      </c>
      <c r="M301" s="60">
        <v>4394100</v>
      </c>
    </row>
    <row r="302" spans="2:13" s="32" customFormat="1" ht="25.5">
      <c r="B302" s="108" t="s">
        <v>172</v>
      </c>
      <c r="C302" s="106" t="s">
        <v>261</v>
      </c>
      <c r="D302" s="106" t="s">
        <v>456</v>
      </c>
      <c r="E302" s="106" t="s">
        <v>457</v>
      </c>
      <c r="F302" s="59" t="s">
        <v>61</v>
      </c>
      <c r="G302" s="59" t="s">
        <v>163</v>
      </c>
      <c r="H302" s="59" t="s">
        <v>261</v>
      </c>
      <c r="I302" s="59" t="s">
        <v>471</v>
      </c>
      <c r="J302" s="59" t="s">
        <v>173</v>
      </c>
      <c r="K302" s="60">
        <f>K303</f>
        <v>150000</v>
      </c>
      <c r="L302" s="60">
        <f>L303</f>
        <v>443900</v>
      </c>
      <c r="M302" s="60">
        <f>M303</f>
        <v>443900</v>
      </c>
    </row>
    <row r="303" spans="2:13" s="32" customFormat="1" ht="25.5">
      <c r="B303" s="108" t="s">
        <v>174</v>
      </c>
      <c r="C303" s="106" t="s">
        <v>261</v>
      </c>
      <c r="D303" s="106" t="s">
        <v>456</v>
      </c>
      <c r="E303" s="106" t="s">
        <v>457</v>
      </c>
      <c r="F303" s="59" t="s">
        <v>61</v>
      </c>
      <c r="G303" s="59" t="s">
        <v>163</v>
      </c>
      <c r="H303" s="59" t="s">
        <v>261</v>
      </c>
      <c r="I303" s="59" t="s">
        <v>471</v>
      </c>
      <c r="J303" s="59" t="s">
        <v>175</v>
      </c>
      <c r="K303" s="60">
        <v>150000</v>
      </c>
      <c r="L303" s="60">
        <f>130000+313900</f>
        <v>443900</v>
      </c>
      <c r="M303" s="60">
        <f>130000+313900</f>
        <v>443900</v>
      </c>
    </row>
    <row r="304" spans="2:13" s="32" customFormat="1" ht="12.75">
      <c r="B304" s="108" t="s">
        <v>221</v>
      </c>
      <c r="C304" s="106" t="s">
        <v>261</v>
      </c>
      <c r="D304" s="106" t="s">
        <v>456</v>
      </c>
      <c r="E304" s="106" t="s">
        <v>457</v>
      </c>
      <c r="F304" s="59" t="s">
        <v>61</v>
      </c>
      <c r="G304" s="59"/>
      <c r="H304" s="59"/>
      <c r="I304" s="59" t="s">
        <v>472</v>
      </c>
      <c r="J304" s="59"/>
      <c r="K304" s="60">
        <f aca="true" t="shared" si="186" ref="K304:K305">K305</f>
        <v>0</v>
      </c>
      <c r="L304" s="60">
        <f aca="true" t="shared" si="187" ref="L304:L305">L305</f>
        <v>12000</v>
      </c>
      <c r="M304" s="60">
        <f aca="true" t="shared" si="188" ref="M304:M305">M305</f>
        <v>12000</v>
      </c>
    </row>
    <row r="305" spans="2:13" s="32" customFormat="1" ht="12.75">
      <c r="B305" s="51" t="s">
        <v>193</v>
      </c>
      <c r="C305" s="106" t="s">
        <v>261</v>
      </c>
      <c r="D305" s="106" t="s">
        <v>456</v>
      </c>
      <c r="E305" s="106" t="s">
        <v>457</v>
      </c>
      <c r="F305" s="59" t="s">
        <v>61</v>
      </c>
      <c r="G305" s="59" t="s">
        <v>163</v>
      </c>
      <c r="H305" s="59" t="s">
        <v>261</v>
      </c>
      <c r="I305" s="59" t="s">
        <v>472</v>
      </c>
      <c r="J305" s="59" t="s">
        <v>177</v>
      </c>
      <c r="K305" s="60">
        <f t="shared" si="186"/>
        <v>0</v>
      </c>
      <c r="L305" s="60">
        <f t="shared" si="187"/>
        <v>12000</v>
      </c>
      <c r="M305" s="60">
        <f t="shared" si="188"/>
        <v>12000</v>
      </c>
    </row>
    <row r="306" spans="2:13" s="32" customFormat="1" ht="12.75">
      <c r="B306" s="51" t="s">
        <v>178</v>
      </c>
      <c r="C306" s="106" t="s">
        <v>261</v>
      </c>
      <c r="D306" s="106" t="s">
        <v>456</v>
      </c>
      <c r="E306" s="106" t="s">
        <v>457</v>
      </c>
      <c r="F306" s="59" t="s">
        <v>61</v>
      </c>
      <c r="G306" s="59" t="s">
        <v>163</v>
      </c>
      <c r="H306" s="59" t="s">
        <v>261</v>
      </c>
      <c r="I306" s="59" t="s">
        <v>472</v>
      </c>
      <c r="J306" s="59" t="s">
        <v>179</v>
      </c>
      <c r="K306" s="60"/>
      <c r="L306" s="60">
        <v>12000</v>
      </c>
      <c r="M306" s="60">
        <v>12000</v>
      </c>
    </row>
    <row r="307" spans="2:13" s="32" customFormat="1" ht="76.5" hidden="1">
      <c r="B307" s="40" t="s">
        <v>536</v>
      </c>
      <c r="C307" s="99" t="s">
        <v>261</v>
      </c>
      <c r="D307" s="99" t="s">
        <v>456</v>
      </c>
      <c r="E307" s="106" t="s">
        <v>457</v>
      </c>
      <c r="F307" s="100" t="s">
        <v>61</v>
      </c>
      <c r="G307" s="100" t="s">
        <v>338</v>
      </c>
      <c r="H307" s="100" t="s">
        <v>236</v>
      </c>
      <c r="I307" s="100"/>
      <c r="J307" s="100"/>
      <c r="K307" s="101">
        <f aca="true" t="shared" si="189" ref="K307:K308">K308</f>
        <v>0</v>
      </c>
      <c r="L307" s="101">
        <f aca="true" t="shared" si="190" ref="L307:L308">L308</f>
        <v>0</v>
      </c>
      <c r="M307" s="101">
        <f aca="true" t="shared" si="191" ref="M307:M308">M308</f>
        <v>0</v>
      </c>
    </row>
    <row r="308" spans="2:13" s="32" customFormat="1" ht="12.75" hidden="1">
      <c r="B308" s="51" t="s">
        <v>303</v>
      </c>
      <c r="C308" s="106" t="s">
        <v>261</v>
      </c>
      <c r="D308" s="106" t="s">
        <v>456</v>
      </c>
      <c r="E308" s="106" t="s">
        <v>457</v>
      </c>
      <c r="F308" s="59" t="s">
        <v>61</v>
      </c>
      <c r="G308" s="59" t="s">
        <v>338</v>
      </c>
      <c r="H308" s="59" t="s">
        <v>236</v>
      </c>
      <c r="I308" s="59"/>
      <c r="J308" s="59" t="s">
        <v>277</v>
      </c>
      <c r="K308" s="60">
        <f t="shared" si="189"/>
        <v>0</v>
      </c>
      <c r="L308" s="60">
        <f t="shared" si="190"/>
        <v>0</v>
      </c>
      <c r="M308" s="60">
        <f t="shared" si="191"/>
        <v>0</v>
      </c>
    </row>
    <row r="309" spans="2:13" s="32" customFormat="1" ht="12.75" hidden="1">
      <c r="B309" s="51" t="s">
        <v>317</v>
      </c>
      <c r="C309" s="106" t="s">
        <v>261</v>
      </c>
      <c r="D309" s="106" t="s">
        <v>456</v>
      </c>
      <c r="E309" s="106" t="s">
        <v>457</v>
      </c>
      <c r="F309" s="59" t="s">
        <v>61</v>
      </c>
      <c r="G309" s="59" t="s">
        <v>338</v>
      </c>
      <c r="H309" s="59" t="s">
        <v>236</v>
      </c>
      <c r="I309" s="59"/>
      <c r="J309" s="59" t="s">
        <v>318</v>
      </c>
      <c r="K309" s="60"/>
      <c r="L309" s="60"/>
      <c r="M309" s="60"/>
    </row>
    <row r="310" spans="2:13" s="32" customFormat="1" ht="25.5">
      <c r="B310" s="40" t="s">
        <v>281</v>
      </c>
      <c r="C310" s="99" t="s">
        <v>261</v>
      </c>
      <c r="D310" s="99" t="s">
        <v>456</v>
      </c>
      <c r="E310" s="99" t="s">
        <v>457</v>
      </c>
      <c r="F310" s="100" t="s">
        <v>61</v>
      </c>
      <c r="G310" s="100" t="s">
        <v>272</v>
      </c>
      <c r="H310" s="100" t="s">
        <v>198</v>
      </c>
      <c r="I310" s="100" t="s">
        <v>537</v>
      </c>
      <c r="J310" s="100"/>
      <c r="K310" s="101">
        <f aca="true" t="shared" si="192" ref="K310:K311">K311</f>
        <v>0</v>
      </c>
      <c r="L310" s="101">
        <f aca="true" t="shared" si="193" ref="L310:L311">L311</f>
        <v>1344000</v>
      </c>
      <c r="M310" s="101">
        <f aca="true" t="shared" si="194" ref="M310:M311">M311</f>
        <v>3948000</v>
      </c>
    </row>
    <row r="311" spans="2:13" s="32" customFormat="1" ht="12.75">
      <c r="B311" s="51" t="s">
        <v>283</v>
      </c>
      <c r="C311" s="106" t="s">
        <v>261</v>
      </c>
      <c r="D311" s="106" t="s">
        <v>456</v>
      </c>
      <c r="E311" s="106" t="s">
        <v>457</v>
      </c>
      <c r="F311" s="59" t="s">
        <v>61</v>
      </c>
      <c r="G311" s="59" t="s">
        <v>272</v>
      </c>
      <c r="H311" s="59" t="s">
        <v>198</v>
      </c>
      <c r="I311" s="59" t="s">
        <v>537</v>
      </c>
      <c r="J311" s="59" t="s">
        <v>277</v>
      </c>
      <c r="K311" s="60">
        <f t="shared" si="192"/>
        <v>0</v>
      </c>
      <c r="L311" s="60">
        <f t="shared" si="193"/>
        <v>1344000</v>
      </c>
      <c r="M311" s="60">
        <f t="shared" si="194"/>
        <v>3948000</v>
      </c>
    </row>
    <row r="312" spans="2:13" s="32" customFormat="1" ht="12.75">
      <c r="B312" s="51" t="s">
        <v>284</v>
      </c>
      <c r="C312" s="106" t="s">
        <v>261</v>
      </c>
      <c r="D312" s="106" t="s">
        <v>456</v>
      </c>
      <c r="E312" s="106" t="s">
        <v>457</v>
      </c>
      <c r="F312" s="59" t="s">
        <v>61</v>
      </c>
      <c r="G312" s="59" t="s">
        <v>272</v>
      </c>
      <c r="H312" s="59" t="s">
        <v>198</v>
      </c>
      <c r="I312" s="59" t="s">
        <v>537</v>
      </c>
      <c r="J312" s="59" t="s">
        <v>279</v>
      </c>
      <c r="K312" s="60"/>
      <c r="L312" s="60">
        <v>1344000</v>
      </c>
      <c r="M312" s="60">
        <v>3948000</v>
      </c>
    </row>
    <row r="313" spans="2:13" s="32" customFormat="1" ht="25.5" hidden="1">
      <c r="B313" s="62" t="s">
        <v>538</v>
      </c>
      <c r="C313" s="99" t="s">
        <v>261</v>
      </c>
      <c r="D313" s="99" t="s">
        <v>456</v>
      </c>
      <c r="E313" s="99" t="s">
        <v>457</v>
      </c>
      <c r="F313" s="100" t="s">
        <v>61</v>
      </c>
      <c r="G313" s="100"/>
      <c r="H313" s="100"/>
      <c r="I313" s="100"/>
      <c r="J313" s="100"/>
      <c r="K313" s="101">
        <f aca="true" t="shared" si="195" ref="K313:K314">K314</f>
        <v>0</v>
      </c>
      <c r="L313" s="101">
        <f aca="true" t="shared" si="196" ref="L313:L314">L314</f>
        <v>0</v>
      </c>
      <c r="M313" s="101">
        <f aca="true" t="shared" si="197" ref="M313:M314">M314</f>
        <v>0</v>
      </c>
    </row>
    <row r="314" spans="2:13" s="32" customFormat="1" ht="12.75" hidden="1">
      <c r="B314" s="43" t="s">
        <v>283</v>
      </c>
      <c r="C314" s="106" t="s">
        <v>261</v>
      </c>
      <c r="D314" s="106" t="s">
        <v>456</v>
      </c>
      <c r="E314" s="106" t="s">
        <v>457</v>
      </c>
      <c r="F314" s="59" t="s">
        <v>61</v>
      </c>
      <c r="G314" s="59"/>
      <c r="H314" s="59"/>
      <c r="I314" s="59"/>
      <c r="J314" s="59" t="s">
        <v>277</v>
      </c>
      <c r="K314" s="60">
        <f t="shared" si="195"/>
        <v>0</v>
      </c>
      <c r="L314" s="60">
        <f t="shared" si="196"/>
        <v>0</v>
      </c>
      <c r="M314" s="60">
        <f t="shared" si="197"/>
        <v>0</v>
      </c>
    </row>
    <row r="315" spans="2:13" s="32" customFormat="1" ht="12.75" hidden="1">
      <c r="B315" s="43" t="s">
        <v>304</v>
      </c>
      <c r="C315" s="106" t="s">
        <v>261</v>
      </c>
      <c r="D315" s="106" t="s">
        <v>456</v>
      </c>
      <c r="E315" s="106" t="s">
        <v>457</v>
      </c>
      <c r="F315" s="59" t="s">
        <v>61</v>
      </c>
      <c r="G315" s="59"/>
      <c r="H315" s="59"/>
      <c r="I315" s="59"/>
      <c r="J315" s="59" t="s">
        <v>305</v>
      </c>
      <c r="K315" s="60"/>
      <c r="L315" s="60"/>
      <c r="M315" s="60"/>
    </row>
    <row r="316" spans="2:13" s="32" customFormat="1" ht="51" hidden="1">
      <c r="B316" s="40" t="s">
        <v>539</v>
      </c>
      <c r="C316" s="99" t="s">
        <v>261</v>
      </c>
      <c r="D316" s="99" t="s">
        <v>456</v>
      </c>
      <c r="E316" s="99" t="s">
        <v>457</v>
      </c>
      <c r="F316" s="100" t="s">
        <v>61</v>
      </c>
      <c r="G316" s="100"/>
      <c r="H316" s="100"/>
      <c r="I316" s="100"/>
      <c r="J316" s="100"/>
      <c r="K316" s="101">
        <f aca="true" t="shared" si="198" ref="K316:K317">K317</f>
        <v>0</v>
      </c>
      <c r="L316" s="101">
        <f aca="true" t="shared" si="199" ref="L316:L317">L317</f>
        <v>0</v>
      </c>
      <c r="M316" s="101">
        <f aca="true" t="shared" si="200" ref="M316:M317">M317</f>
        <v>0</v>
      </c>
    </row>
    <row r="317" spans="2:13" s="32" customFormat="1" ht="12.75" hidden="1">
      <c r="B317" s="51" t="s">
        <v>540</v>
      </c>
      <c r="C317" s="106" t="s">
        <v>261</v>
      </c>
      <c r="D317" s="106" t="s">
        <v>456</v>
      </c>
      <c r="E317" s="106" t="s">
        <v>457</v>
      </c>
      <c r="F317" s="59" t="s">
        <v>61</v>
      </c>
      <c r="G317" s="59"/>
      <c r="H317" s="59"/>
      <c r="I317" s="59"/>
      <c r="J317" s="59" t="s">
        <v>277</v>
      </c>
      <c r="K317" s="60">
        <f t="shared" si="198"/>
        <v>0</v>
      </c>
      <c r="L317" s="60">
        <f t="shared" si="199"/>
        <v>0</v>
      </c>
      <c r="M317" s="60">
        <f t="shared" si="200"/>
        <v>0</v>
      </c>
    </row>
    <row r="318" spans="2:13" s="32" customFormat="1" ht="12.75" hidden="1">
      <c r="B318" s="51" t="s">
        <v>304</v>
      </c>
      <c r="C318" s="106" t="s">
        <v>261</v>
      </c>
      <c r="D318" s="106" t="s">
        <v>456</v>
      </c>
      <c r="E318" s="106" t="s">
        <v>457</v>
      </c>
      <c r="F318" s="59" t="s">
        <v>61</v>
      </c>
      <c r="G318" s="59"/>
      <c r="H318" s="59"/>
      <c r="I318" s="59"/>
      <c r="J318" s="59" t="s">
        <v>305</v>
      </c>
      <c r="K318" s="60"/>
      <c r="L318" s="60"/>
      <c r="M318" s="60"/>
    </row>
    <row r="319" spans="2:13" s="32" customFormat="1" ht="38.25" hidden="1">
      <c r="B319" s="40" t="s">
        <v>541</v>
      </c>
      <c r="C319" s="99" t="s">
        <v>261</v>
      </c>
      <c r="D319" s="99" t="s">
        <v>456</v>
      </c>
      <c r="E319" s="99" t="s">
        <v>457</v>
      </c>
      <c r="F319" s="100" t="s">
        <v>61</v>
      </c>
      <c r="G319" s="59"/>
      <c r="H319" s="59"/>
      <c r="I319" s="100"/>
      <c r="J319" s="100"/>
      <c r="K319" s="101">
        <f aca="true" t="shared" si="201" ref="K319:K320">K320</f>
        <v>0</v>
      </c>
      <c r="L319" s="101">
        <f aca="true" t="shared" si="202" ref="L319:L320">L320</f>
        <v>0</v>
      </c>
      <c r="M319" s="101">
        <f aca="true" t="shared" si="203" ref="M319:M320">M320</f>
        <v>0</v>
      </c>
    </row>
    <row r="320" spans="2:13" s="32" customFormat="1" ht="12.75" hidden="1">
      <c r="B320" s="51" t="s">
        <v>540</v>
      </c>
      <c r="C320" s="106" t="s">
        <v>261</v>
      </c>
      <c r="D320" s="106" t="s">
        <v>456</v>
      </c>
      <c r="E320" s="106" t="s">
        <v>457</v>
      </c>
      <c r="F320" s="59" t="s">
        <v>61</v>
      </c>
      <c r="G320" s="59"/>
      <c r="H320" s="59"/>
      <c r="I320" s="59"/>
      <c r="J320" s="59" t="s">
        <v>277</v>
      </c>
      <c r="K320" s="60">
        <f t="shared" si="201"/>
        <v>0</v>
      </c>
      <c r="L320" s="60">
        <f t="shared" si="202"/>
        <v>0</v>
      </c>
      <c r="M320" s="60">
        <f t="shared" si="203"/>
        <v>0</v>
      </c>
    </row>
    <row r="321" spans="2:13" s="32" customFormat="1" ht="12.75" hidden="1">
      <c r="B321" s="51" t="s">
        <v>304</v>
      </c>
      <c r="C321" s="106" t="s">
        <v>261</v>
      </c>
      <c r="D321" s="106" t="s">
        <v>456</v>
      </c>
      <c r="E321" s="106" t="s">
        <v>457</v>
      </c>
      <c r="F321" s="59" t="s">
        <v>61</v>
      </c>
      <c r="G321" s="59"/>
      <c r="H321" s="59"/>
      <c r="I321" s="59"/>
      <c r="J321" s="59" t="s">
        <v>305</v>
      </c>
      <c r="K321" s="60"/>
      <c r="L321" s="60"/>
      <c r="M321" s="60"/>
    </row>
    <row r="322" spans="2:13" s="32" customFormat="1" ht="12.75" hidden="1">
      <c r="B322" s="55" t="s">
        <v>542</v>
      </c>
      <c r="C322" s="99" t="s">
        <v>261</v>
      </c>
      <c r="D322" s="99" t="s">
        <v>456</v>
      </c>
      <c r="E322" s="99" t="s">
        <v>457</v>
      </c>
      <c r="F322" s="100" t="s">
        <v>61</v>
      </c>
      <c r="G322" s="59"/>
      <c r="H322" s="59"/>
      <c r="I322" s="100"/>
      <c r="J322" s="100"/>
      <c r="K322" s="101">
        <f aca="true" t="shared" si="204" ref="K322:K323">K323</f>
        <v>0</v>
      </c>
      <c r="L322" s="101">
        <f aca="true" t="shared" si="205" ref="L322:L323">L323</f>
        <v>0</v>
      </c>
      <c r="M322" s="101">
        <f aca="true" t="shared" si="206" ref="M322:M323">M323</f>
        <v>0</v>
      </c>
    </row>
    <row r="323" spans="2:13" s="32" customFormat="1" ht="12.75" hidden="1">
      <c r="B323" s="51" t="s">
        <v>540</v>
      </c>
      <c r="C323" s="106" t="s">
        <v>261</v>
      </c>
      <c r="D323" s="106" t="s">
        <v>456</v>
      </c>
      <c r="E323" s="106" t="s">
        <v>457</v>
      </c>
      <c r="F323" s="59" t="s">
        <v>61</v>
      </c>
      <c r="G323" s="59"/>
      <c r="H323" s="59"/>
      <c r="I323" s="59"/>
      <c r="J323" s="59" t="s">
        <v>277</v>
      </c>
      <c r="K323" s="60">
        <f t="shared" si="204"/>
        <v>0</v>
      </c>
      <c r="L323" s="60">
        <f t="shared" si="205"/>
        <v>0</v>
      </c>
      <c r="M323" s="60">
        <f t="shared" si="206"/>
        <v>0</v>
      </c>
    </row>
    <row r="324" spans="2:13" s="32" customFormat="1" ht="12.75" hidden="1">
      <c r="B324" s="51" t="s">
        <v>304</v>
      </c>
      <c r="C324" s="106" t="s">
        <v>261</v>
      </c>
      <c r="D324" s="106" t="s">
        <v>456</v>
      </c>
      <c r="E324" s="106" t="s">
        <v>457</v>
      </c>
      <c r="F324" s="59" t="s">
        <v>61</v>
      </c>
      <c r="G324" s="59"/>
      <c r="H324" s="59"/>
      <c r="I324" s="59"/>
      <c r="J324" s="59" t="s">
        <v>305</v>
      </c>
      <c r="K324" s="60">
        <v>0</v>
      </c>
      <c r="L324" s="60">
        <v>0</v>
      </c>
      <c r="M324" s="60">
        <v>0</v>
      </c>
    </row>
    <row r="325" spans="2:13" s="32" customFormat="1" ht="12.75" hidden="1">
      <c r="B325" s="55" t="s">
        <v>542</v>
      </c>
      <c r="C325" s="99" t="s">
        <v>261</v>
      </c>
      <c r="D325" s="99" t="s">
        <v>456</v>
      </c>
      <c r="E325" s="99" t="s">
        <v>457</v>
      </c>
      <c r="F325" s="100" t="s">
        <v>61</v>
      </c>
      <c r="G325" s="100"/>
      <c r="H325" s="100"/>
      <c r="I325" s="100"/>
      <c r="J325" s="100"/>
      <c r="K325" s="101">
        <f aca="true" t="shared" si="207" ref="K325:K326">K326</f>
        <v>0</v>
      </c>
      <c r="L325" s="101">
        <f aca="true" t="shared" si="208" ref="L325:L326">L326</f>
        <v>0</v>
      </c>
      <c r="M325" s="101">
        <f aca="true" t="shared" si="209" ref="M325:M326">M326</f>
        <v>0</v>
      </c>
    </row>
    <row r="326" spans="2:13" s="32" customFormat="1" ht="12.75" hidden="1">
      <c r="B326" s="51" t="s">
        <v>540</v>
      </c>
      <c r="C326" s="106" t="s">
        <v>261</v>
      </c>
      <c r="D326" s="106" t="s">
        <v>456</v>
      </c>
      <c r="E326" s="106" t="s">
        <v>457</v>
      </c>
      <c r="F326" s="59" t="s">
        <v>61</v>
      </c>
      <c r="G326" s="59"/>
      <c r="H326" s="59"/>
      <c r="I326" s="59"/>
      <c r="J326" s="59" t="s">
        <v>277</v>
      </c>
      <c r="K326" s="60">
        <f t="shared" si="207"/>
        <v>0</v>
      </c>
      <c r="L326" s="60">
        <f t="shared" si="208"/>
        <v>0</v>
      </c>
      <c r="M326" s="60">
        <f t="shared" si="209"/>
        <v>0</v>
      </c>
    </row>
    <row r="327" spans="2:13" s="32" customFormat="1" ht="12.75" hidden="1">
      <c r="B327" s="51" t="s">
        <v>304</v>
      </c>
      <c r="C327" s="106" t="s">
        <v>261</v>
      </c>
      <c r="D327" s="106" t="s">
        <v>456</v>
      </c>
      <c r="E327" s="106" t="s">
        <v>457</v>
      </c>
      <c r="F327" s="59" t="s">
        <v>61</v>
      </c>
      <c r="G327" s="59"/>
      <c r="H327" s="59"/>
      <c r="I327" s="59"/>
      <c r="J327" s="59" t="s">
        <v>305</v>
      </c>
      <c r="K327" s="60">
        <v>0</v>
      </c>
      <c r="L327" s="60">
        <v>0</v>
      </c>
      <c r="M327" s="60">
        <v>0</v>
      </c>
    </row>
    <row r="328" spans="2:13" s="32" customFormat="1" ht="60">
      <c r="B328" s="95" t="s">
        <v>543</v>
      </c>
      <c r="C328" s="99" t="s">
        <v>182</v>
      </c>
      <c r="D328" s="99" t="s">
        <v>456</v>
      </c>
      <c r="E328" s="106" t="s">
        <v>457</v>
      </c>
      <c r="F328" s="100"/>
      <c r="G328" s="100"/>
      <c r="H328" s="100"/>
      <c r="I328" s="100"/>
      <c r="J328" s="100"/>
      <c r="K328" s="101">
        <f>K329</f>
        <v>142900</v>
      </c>
      <c r="L328" s="101">
        <f>L329</f>
        <v>2170800</v>
      </c>
      <c r="M328" s="101">
        <f>M329</f>
        <v>2170800</v>
      </c>
    </row>
    <row r="329" spans="2:13" s="32" customFormat="1" ht="38.25">
      <c r="B329" s="40" t="s">
        <v>243</v>
      </c>
      <c r="C329" s="99" t="s">
        <v>182</v>
      </c>
      <c r="D329" s="99" t="s">
        <v>456</v>
      </c>
      <c r="E329" s="106" t="s">
        <v>457</v>
      </c>
      <c r="F329" s="100" t="s">
        <v>17</v>
      </c>
      <c r="G329" s="100"/>
      <c r="H329" s="100"/>
      <c r="I329" s="100"/>
      <c r="J329" s="100"/>
      <c r="K329" s="101">
        <f>K341+K346+K330+K349+K338+K352</f>
        <v>142900</v>
      </c>
      <c r="L329" s="101">
        <f>L341+L346+L330+L349+L338+L352</f>
        <v>2170800</v>
      </c>
      <c r="M329" s="101">
        <f>M341+M346+M330+M349+M338+M352</f>
        <v>2170800</v>
      </c>
    </row>
    <row r="330" spans="2:13" s="32" customFormat="1" ht="33.75" customHeight="1">
      <c r="B330" s="40" t="s">
        <v>215</v>
      </c>
      <c r="C330" s="99" t="s">
        <v>182</v>
      </c>
      <c r="D330" s="99" t="s">
        <v>456</v>
      </c>
      <c r="E330" s="106" t="s">
        <v>457</v>
      </c>
      <c r="F330" s="100" t="s">
        <v>17</v>
      </c>
      <c r="G330" s="100" t="s">
        <v>163</v>
      </c>
      <c r="H330" s="100" t="s">
        <v>245</v>
      </c>
      <c r="I330" s="100" t="s">
        <v>471</v>
      </c>
      <c r="J330" s="100"/>
      <c r="K330" s="101">
        <f>K331+K333+K335</f>
        <v>142900</v>
      </c>
      <c r="L330" s="101">
        <f>L331+L333+L335</f>
        <v>2068000</v>
      </c>
      <c r="M330" s="101">
        <f>M331+M333+M335</f>
        <v>2068000</v>
      </c>
    </row>
    <row r="331" spans="2:13" s="32" customFormat="1" ht="73.5" customHeight="1">
      <c r="B331" s="105" t="s">
        <v>168</v>
      </c>
      <c r="C331" s="106" t="s">
        <v>182</v>
      </c>
      <c r="D331" s="106" t="s">
        <v>456</v>
      </c>
      <c r="E331" s="106" t="s">
        <v>457</v>
      </c>
      <c r="F331" s="59" t="s">
        <v>17</v>
      </c>
      <c r="G331" s="59" t="s">
        <v>163</v>
      </c>
      <c r="H331" s="59" t="s">
        <v>245</v>
      </c>
      <c r="I331" s="59" t="s">
        <v>471</v>
      </c>
      <c r="J331" s="59" t="s">
        <v>169</v>
      </c>
      <c r="K331" s="60">
        <f>K332</f>
        <v>0</v>
      </c>
      <c r="L331" s="60">
        <f>L332</f>
        <v>1979260</v>
      </c>
      <c r="M331" s="60">
        <f>M332</f>
        <v>1979260</v>
      </c>
    </row>
    <row r="332" spans="2:13" s="32" customFormat="1" ht="25.5">
      <c r="B332" s="108" t="s">
        <v>170</v>
      </c>
      <c r="C332" s="106" t="s">
        <v>182</v>
      </c>
      <c r="D332" s="106" t="s">
        <v>456</v>
      </c>
      <c r="E332" s="106" t="s">
        <v>457</v>
      </c>
      <c r="F332" s="59" t="s">
        <v>17</v>
      </c>
      <c r="G332" s="59" t="s">
        <v>163</v>
      </c>
      <c r="H332" s="59" t="s">
        <v>245</v>
      </c>
      <c r="I332" s="59" t="s">
        <v>471</v>
      </c>
      <c r="J332" s="59" t="s">
        <v>171</v>
      </c>
      <c r="K332" s="60"/>
      <c r="L332" s="60">
        <v>1979260</v>
      </c>
      <c r="M332" s="60">
        <v>1979260</v>
      </c>
    </row>
    <row r="333" spans="2:13" s="32" customFormat="1" ht="25.5">
      <c r="B333" s="108" t="s">
        <v>172</v>
      </c>
      <c r="C333" s="106" t="s">
        <v>182</v>
      </c>
      <c r="D333" s="106" t="s">
        <v>456</v>
      </c>
      <c r="E333" s="106" t="s">
        <v>457</v>
      </c>
      <c r="F333" s="59" t="s">
        <v>17</v>
      </c>
      <c r="G333" s="59" t="s">
        <v>163</v>
      </c>
      <c r="H333" s="59" t="s">
        <v>245</v>
      </c>
      <c r="I333" s="59" t="s">
        <v>471</v>
      </c>
      <c r="J333" s="59" t="s">
        <v>173</v>
      </c>
      <c r="K333" s="60">
        <f>K334</f>
        <v>142900</v>
      </c>
      <c r="L333" s="60">
        <f>L334</f>
        <v>84240</v>
      </c>
      <c r="M333" s="60">
        <f>M334</f>
        <v>84240</v>
      </c>
    </row>
    <row r="334" spans="2:13" s="32" customFormat="1" ht="25.5">
      <c r="B334" s="108" t="s">
        <v>174</v>
      </c>
      <c r="C334" s="106" t="s">
        <v>182</v>
      </c>
      <c r="D334" s="106" t="s">
        <v>456</v>
      </c>
      <c r="E334" s="106" t="s">
        <v>457</v>
      </c>
      <c r="F334" s="59" t="s">
        <v>17</v>
      </c>
      <c r="G334" s="59" t="s">
        <v>163</v>
      </c>
      <c r="H334" s="59" t="s">
        <v>245</v>
      </c>
      <c r="I334" s="59" t="s">
        <v>471</v>
      </c>
      <c r="J334" s="59" t="s">
        <v>175</v>
      </c>
      <c r="K334" s="60">
        <v>142900</v>
      </c>
      <c r="L334" s="60">
        <f>15000+69240</f>
        <v>84240</v>
      </c>
      <c r="M334" s="60">
        <f>15000+69240</f>
        <v>84240</v>
      </c>
    </row>
    <row r="335" spans="2:13" s="32" customFormat="1" ht="12.75">
      <c r="B335" s="116" t="s">
        <v>221</v>
      </c>
      <c r="C335" s="106" t="s">
        <v>182</v>
      </c>
      <c r="D335" s="106" t="s">
        <v>456</v>
      </c>
      <c r="E335" s="106" t="s">
        <v>457</v>
      </c>
      <c r="F335" s="59" t="s">
        <v>17</v>
      </c>
      <c r="G335" s="59"/>
      <c r="H335" s="59"/>
      <c r="I335" s="59" t="s">
        <v>472</v>
      </c>
      <c r="J335" s="59"/>
      <c r="K335" s="60">
        <f aca="true" t="shared" si="210" ref="K335:K336">K336</f>
        <v>0</v>
      </c>
      <c r="L335" s="60">
        <f aca="true" t="shared" si="211" ref="L335:L336">L336</f>
        <v>4500</v>
      </c>
      <c r="M335" s="60">
        <f aca="true" t="shared" si="212" ref="M335:M336">M336</f>
        <v>4500</v>
      </c>
    </row>
    <row r="336" spans="2:13" s="32" customFormat="1" ht="12.75">
      <c r="B336" s="51" t="s">
        <v>193</v>
      </c>
      <c r="C336" s="106" t="s">
        <v>182</v>
      </c>
      <c r="D336" s="106" t="s">
        <v>456</v>
      </c>
      <c r="E336" s="106" t="s">
        <v>457</v>
      </c>
      <c r="F336" s="59" t="s">
        <v>17</v>
      </c>
      <c r="G336" s="59" t="s">
        <v>163</v>
      </c>
      <c r="H336" s="59" t="s">
        <v>245</v>
      </c>
      <c r="I336" s="59" t="s">
        <v>472</v>
      </c>
      <c r="J336" s="59" t="s">
        <v>177</v>
      </c>
      <c r="K336" s="60">
        <f t="shared" si="210"/>
        <v>0</v>
      </c>
      <c r="L336" s="60">
        <f t="shared" si="211"/>
        <v>4500</v>
      </c>
      <c r="M336" s="60">
        <f t="shared" si="212"/>
        <v>4500</v>
      </c>
    </row>
    <row r="337" spans="2:13" s="32" customFormat="1" ht="12.75">
      <c r="B337" s="51" t="s">
        <v>178</v>
      </c>
      <c r="C337" s="106" t="s">
        <v>182</v>
      </c>
      <c r="D337" s="106" t="s">
        <v>456</v>
      </c>
      <c r="E337" s="106" t="s">
        <v>457</v>
      </c>
      <c r="F337" s="59" t="s">
        <v>17</v>
      </c>
      <c r="G337" s="59" t="s">
        <v>163</v>
      </c>
      <c r="H337" s="59" t="s">
        <v>245</v>
      </c>
      <c r="I337" s="59" t="s">
        <v>472</v>
      </c>
      <c r="J337" s="59" t="s">
        <v>179</v>
      </c>
      <c r="K337" s="60"/>
      <c r="L337" s="60">
        <v>4500</v>
      </c>
      <c r="M337" s="60">
        <v>4500</v>
      </c>
    </row>
    <row r="338" spans="2:13" s="32" customFormat="1" ht="25.5">
      <c r="B338" s="40" t="s">
        <v>248</v>
      </c>
      <c r="C338" s="99" t="s">
        <v>182</v>
      </c>
      <c r="D338" s="99" t="s">
        <v>456</v>
      </c>
      <c r="E338" s="99" t="s">
        <v>457</v>
      </c>
      <c r="F338" s="100" t="s">
        <v>17</v>
      </c>
      <c r="G338" s="59"/>
      <c r="H338" s="59"/>
      <c r="I338" s="100" t="s">
        <v>473</v>
      </c>
      <c r="J338" s="100"/>
      <c r="K338" s="101">
        <f aca="true" t="shared" si="213" ref="K338:K339">K339</f>
        <v>0</v>
      </c>
      <c r="L338" s="101">
        <f aca="true" t="shared" si="214" ref="L338:L339">L339</f>
        <v>35000</v>
      </c>
      <c r="M338" s="101">
        <f aca="true" t="shared" si="215" ref="M338:M339">M339</f>
        <v>35000</v>
      </c>
    </row>
    <row r="339" spans="2:13" s="32" customFormat="1" ht="25.5">
      <c r="B339" s="108" t="s">
        <v>172</v>
      </c>
      <c r="C339" s="106" t="s">
        <v>182</v>
      </c>
      <c r="D339" s="106" t="s">
        <v>456</v>
      </c>
      <c r="E339" s="106" t="s">
        <v>457</v>
      </c>
      <c r="F339" s="59" t="s">
        <v>17</v>
      </c>
      <c r="G339" s="59"/>
      <c r="H339" s="59"/>
      <c r="I339" s="59" t="s">
        <v>473</v>
      </c>
      <c r="J339" s="59" t="s">
        <v>173</v>
      </c>
      <c r="K339" s="60">
        <f t="shared" si="213"/>
        <v>0</v>
      </c>
      <c r="L339" s="60">
        <f t="shared" si="214"/>
        <v>35000</v>
      </c>
      <c r="M339" s="60">
        <f t="shared" si="215"/>
        <v>35000</v>
      </c>
    </row>
    <row r="340" spans="2:13" s="32" customFormat="1" ht="25.5">
      <c r="B340" s="108" t="s">
        <v>174</v>
      </c>
      <c r="C340" s="106" t="s">
        <v>182</v>
      </c>
      <c r="D340" s="106" t="s">
        <v>456</v>
      </c>
      <c r="E340" s="106" t="s">
        <v>457</v>
      </c>
      <c r="F340" s="59" t="s">
        <v>17</v>
      </c>
      <c r="G340" s="59"/>
      <c r="H340" s="59"/>
      <c r="I340" s="59" t="s">
        <v>473</v>
      </c>
      <c r="J340" s="59" t="s">
        <v>175</v>
      </c>
      <c r="K340" s="60"/>
      <c r="L340" s="60">
        <v>35000</v>
      </c>
      <c r="M340" s="60">
        <v>35000</v>
      </c>
    </row>
    <row r="341" spans="2:13" s="32" customFormat="1" ht="39" customHeight="1">
      <c r="B341" s="58" t="s">
        <v>250</v>
      </c>
      <c r="C341" s="99" t="s">
        <v>182</v>
      </c>
      <c r="D341" s="99" t="s">
        <v>456</v>
      </c>
      <c r="E341" s="99" t="s">
        <v>457</v>
      </c>
      <c r="F341" s="100" t="s">
        <v>17</v>
      </c>
      <c r="G341" s="100"/>
      <c r="H341" s="100"/>
      <c r="I341" s="100" t="s">
        <v>544</v>
      </c>
      <c r="J341" s="100"/>
      <c r="K341" s="101">
        <f aca="true" t="shared" si="216" ref="K341:K342">K342</f>
        <v>0</v>
      </c>
      <c r="L341" s="101">
        <f aca="true" t="shared" si="217" ref="L341:L342">L342</f>
        <v>30000</v>
      </c>
      <c r="M341" s="101">
        <f aca="true" t="shared" si="218" ref="M341:M342">M342</f>
        <v>30000</v>
      </c>
    </row>
    <row r="342" spans="2:13" s="32" customFormat="1" ht="25.5">
      <c r="B342" s="108" t="s">
        <v>172</v>
      </c>
      <c r="C342" s="106" t="s">
        <v>182</v>
      </c>
      <c r="D342" s="106" t="s">
        <v>456</v>
      </c>
      <c r="E342" s="106" t="s">
        <v>457</v>
      </c>
      <c r="F342" s="59" t="s">
        <v>17</v>
      </c>
      <c r="G342" s="59"/>
      <c r="H342" s="59"/>
      <c r="I342" s="59" t="s">
        <v>544</v>
      </c>
      <c r="J342" s="59" t="s">
        <v>173</v>
      </c>
      <c r="K342" s="60">
        <f t="shared" si="216"/>
        <v>0</v>
      </c>
      <c r="L342" s="60">
        <f t="shared" si="217"/>
        <v>30000</v>
      </c>
      <c r="M342" s="60">
        <f t="shared" si="218"/>
        <v>30000</v>
      </c>
    </row>
    <row r="343" spans="2:13" s="32" customFormat="1" ht="25.5">
      <c r="B343" s="108" t="s">
        <v>174</v>
      </c>
      <c r="C343" s="106" t="s">
        <v>182</v>
      </c>
      <c r="D343" s="106" t="s">
        <v>456</v>
      </c>
      <c r="E343" s="106" t="s">
        <v>457</v>
      </c>
      <c r="F343" s="59" t="s">
        <v>17</v>
      </c>
      <c r="G343" s="59"/>
      <c r="H343" s="59"/>
      <c r="I343" s="59" t="s">
        <v>544</v>
      </c>
      <c r="J343" s="59" t="s">
        <v>175</v>
      </c>
      <c r="K343" s="60"/>
      <c r="L343" s="60">
        <v>30000</v>
      </c>
      <c r="M343" s="60">
        <v>30000</v>
      </c>
    </row>
    <row r="344" spans="2:13" s="32" customFormat="1" ht="12.75" hidden="1">
      <c r="B344" s="51" t="s">
        <v>193</v>
      </c>
      <c r="C344" s="106" t="s">
        <v>182</v>
      </c>
      <c r="D344" s="106" t="s">
        <v>456</v>
      </c>
      <c r="E344" s="106" t="s">
        <v>457</v>
      </c>
      <c r="F344" s="59" t="s">
        <v>17</v>
      </c>
      <c r="G344" s="59"/>
      <c r="H344" s="59"/>
      <c r="I344" s="59" t="s">
        <v>545</v>
      </c>
      <c r="J344" s="59" t="s">
        <v>177</v>
      </c>
      <c r="K344" s="60"/>
      <c r="L344" s="60"/>
      <c r="M344" s="60"/>
    </row>
    <row r="345" spans="2:13" s="32" customFormat="1" ht="12.75" hidden="1">
      <c r="B345" s="51" t="s">
        <v>178</v>
      </c>
      <c r="C345" s="106" t="s">
        <v>182</v>
      </c>
      <c r="D345" s="106" t="s">
        <v>456</v>
      </c>
      <c r="E345" s="106" t="s">
        <v>457</v>
      </c>
      <c r="F345" s="59" t="s">
        <v>17</v>
      </c>
      <c r="G345" s="59"/>
      <c r="H345" s="59"/>
      <c r="I345" s="59" t="s">
        <v>545</v>
      </c>
      <c r="J345" s="59" t="s">
        <v>179</v>
      </c>
      <c r="K345" s="60"/>
      <c r="L345" s="60"/>
      <c r="M345" s="60"/>
    </row>
    <row r="346" spans="2:13" s="32" customFormat="1" ht="38.25" hidden="1">
      <c r="B346" s="58" t="s">
        <v>546</v>
      </c>
      <c r="C346" s="99" t="s">
        <v>182</v>
      </c>
      <c r="D346" s="99" t="s">
        <v>456</v>
      </c>
      <c r="E346" s="99" t="s">
        <v>457</v>
      </c>
      <c r="F346" s="100" t="s">
        <v>17</v>
      </c>
      <c r="G346" s="100"/>
      <c r="H346" s="100"/>
      <c r="I346" s="100"/>
      <c r="J346" s="100"/>
      <c r="K346" s="101">
        <f aca="true" t="shared" si="219" ref="K346:K347">K347</f>
        <v>0</v>
      </c>
      <c r="L346" s="101">
        <f aca="true" t="shared" si="220" ref="L346:L347">L347</f>
        <v>0</v>
      </c>
      <c r="M346" s="101">
        <f aca="true" t="shared" si="221" ref="M346:M347">M347</f>
        <v>0</v>
      </c>
    </row>
    <row r="347" spans="2:13" s="32" customFormat="1" ht="25.5" hidden="1">
      <c r="B347" s="108" t="s">
        <v>172</v>
      </c>
      <c r="C347" s="106" t="s">
        <v>182</v>
      </c>
      <c r="D347" s="106" t="s">
        <v>456</v>
      </c>
      <c r="E347" s="106" t="s">
        <v>457</v>
      </c>
      <c r="F347" s="59" t="s">
        <v>17</v>
      </c>
      <c r="G347" s="59"/>
      <c r="H347" s="59"/>
      <c r="I347" s="59"/>
      <c r="J347" s="59" t="s">
        <v>173</v>
      </c>
      <c r="K347" s="60">
        <f t="shared" si="219"/>
        <v>0</v>
      </c>
      <c r="L347" s="60">
        <f t="shared" si="220"/>
        <v>0</v>
      </c>
      <c r="M347" s="60">
        <f t="shared" si="221"/>
        <v>0</v>
      </c>
    </row>
    <row r="348" spans="2:13" s="32" customFormat="1" ht="25.5" hidden="1">
      <c r="B348" s="108" t="s">
        <v>174</v>
      </c>
      <c r="C348" s="106" t="s">
        <v>182</v>
      </c>
      <c r="D348" s="106" t="s">
        <v>456</v>
      </c>
      <c r="E348" s="106" t="s">
        <v>457</v>
      </c>
      <c r="F348" s="59" t="s">
        <v>17</v>
      </c>
      <c r="G348" s="59"/>
      <c r="H348" s="59"/>
      <c r="I348" s="59"/>
      <c r="J348" s="59" t="s">
        <v>175</v>
      </c>
      <c r="K348" s="60">
        <v>0</v>
      </c>
      <c r="L348" s="60">
        <v>0</v>
      </c>
      <c r="M348" s="60">
        <v>0</v>
      </c>
    </row>
    <row r="349" spans="2:13" s="32" customFormat="1" ht="35.25" customHeight="1">
      <c r="B349" s="58" t="s">
        <v>257</v>
      </c>
      <c r="C349" s="99" t="s">
        <v>182</v>
      </c>
      <c r="D349" s="99" t="s">
        <v>456</v>
      </c>
      <c r="E349" s="99" t="s">
        <v>457</v>
      </c>
      <c r="F349" s="100" t="s">
        <v>17</v>
      </c>
      <c r="G349" s="100"/>
      <c r="H349" s="100"/>
      <c r="I349" s="100" t="s">
        <v>547</v>
      </c>
      <c r="J349" s="100"/>
      <c r="K349" s="101">
        <f aca="true" t="shared" si="222" ref="K349:K350">K350</f>
        <v>0</v>
      </c>
      <c r="L349" s="101">
        <f aca="true" t="shared" si="223" ref="L349:L350">L350</f>
        <v>30000</v>
      </c>
      <c r="M349" s="101">
        <f aca="true" t="shared" si="224" ref="M349:M350">M350</f>
        <v>30000</v>
      </c>
    </row>
    <row r="350" spans="2:13" s="32" customFormat="1" ht="25.5">
      <c r="B350" s="108" t="s">
        <v>172</v>
      </c>
      <c r="C350" s="106" t="s">
        <v>182</v>
      </c>
      <c r="D350" s="106" t="s">
        <v>456</v>
      </c>
      <c r="E350" s="106" t="s">
        <v>457</v>
      </c>
      <c r="F350" s="59" t="s">
        <v>17</v>
      </c>
      <c r="G350" s="59"/>
      <c r="H350" s="59"/>
      <c r="I350" s="59" t="s">
        <v>547</v>
      </c>
      <c r="J350" s="59" t="s">
        <v>173</v>
      </c>
      <c r="K350" s="60">
        <f t="shared" si="222"/>
        <v>0</v>
      </c>
      <c r="L350" s="60">
        <f t="shared" si="223"/>
        <v>30000</v>
      </c>
      <c r="M350" s="60">
        <f t="shared" si="224"/>
        <v>30000</v>
      </c>
    </row>
    <row r="351" spans="2:13" s="32" customFormat="1" ht="25.5">
      <c r="B351" s="108" t="s">
        <v>174</v>
      </c>
      <c r="C351" s="106" t="s">
        <v>182</v>
      </c>
      <c r="D351" s="106" t="s">
        <v>456</v>
      </c>
      <c r="E351" s="106" t="s">
        <v>457</v>
      </c>
      <c r="F351" s="59" t="s">
        <v>17</v>
      </c>
      <c r="G351" s="59"/>
      <c r="H351" s="59"/>
      <c r="I351" s="59" t="s">
        <v>547</v>
      </c>
      <c r="J351" s="59" t="s">
        <v>175</v>
      </c>
      <c r="K351" s="60"/>
      <c r="L351" s="60">
        <v>30000</v>
      </c>
      <c r="M351" s="60">
        <v>30000</v>
      </c>
    </row>
    <row r="352" spans="2:13" s="32" customFormat="1" ht="38.25">
      <c r="B352" s="61" t="s">
        <v>252</v>
      </c>
      <c r="C352" s="99" t="s">
        <v>182</v>
      </c>
      <c r="D352" s="99" t="s">
        <v>456</v>
      </c>
      <c r="E352" s="99" t="s">
        <v>457</v>
      </c>
      <c r="F352" s="100" t="s">
        <v>17</v>
      </c>
      <c r="G352" s="100"/>
      <c r="H352" s="100"/>
      <c r="I352" s="100" t="s">
        <v>548</v>
      </c>
      <c r="J352" s="100"/>
      <c r="K352" s="101">
        <f aca="true" t="shared" si="225" ref="K352:K353">K353</f>
        <v>0</v>
      </c>
      <c r="L352" s="101">
        <f aca="true" t="shared" si="226" ref="L352:L353">L353</f>
        <v>7800</v>
      </c>
      <c r="M352" s="101">
        <f aca="true" t="shared" si="227" ref="M352:M353">M353</f>
        <v>7800</v>
      </c>
    </row>
    <row r="353" spans="2:13" s="32" customFormat="1" ht="25.5">
      <c r="B353" s="108" t="s">
        <v>172</v>
      </c>
      <c r="C353" s="106" t="s">
        <v>182</v>
      </c>
      <c r="D353" s="106" t="s">
        <v>456</v>
      </c>
      <c r="E353" s="106" t="s">
        <v>457</v>
      </c>
      <c r="F353" s="59" t="s">
        <v>17</v>
      </c>
      <c r="G353" s="59"/>
      <c r="H353" s="59"/>
      <c r="I353" s="59" t="s">
        <v>548</v>
      </c>
      <c r="J353" s="59" t="s">
        <v>173</v>
      </c>
      <c r="K353" s="60">
        <f t="shared" si="225"/>
        <v>0</v>
      </c>
      <c r="L353" s="60">
        <f t="shared" si="226"/>
        <v>7800</v>
      </c>
      <c r="M353" s="60">
        <f t="shared" si="227"/>
        <v>7800</v>
      </c>
    </row>
    <row r="354" spans="2:13" s="32" customFormat="1" ht="25.5">
      <c r="B354" s="108" t="s">
        <v>174</v>
      </c>
      <c r="C354" s="106" t="s">
        <v>182</v>
      </c>
      <c r="D354" s="106" t="s">
        <v>456</v>
      </c>
      <c r="E354" s="106" t="s">
        <v>457</v>
      </c>
      <c r="F354" s="59" t="s">
        <v>17</v>
      </c>
      <c r="G354" s="59"/>
      <c r="H354" s="59"/>
      <c r="I354" s="59" t="s">
        <v>548</v>
      </c>
      <c r="J354" s="59" t="s">
        <v>175</v>
      </c>
      <c r="K354" s="60"/>
      <c r="L354" s="60">
        <v>7800</v>
      </c>
      <c r="M354" s="60">
        <v>7800</v>
      </c>
    </row>
    <row r="355" spans="2:13" s="32" customFormat="1" ht="15">
      <c r="B355" s="160" t="s">
        <v>549</v>
      </c>
      <c r="C355" s="139" t="s">
        <v>550</v>
      </c>
      <c r="D355" s="99" t="s">
        <v>456</v>
      </c>
      <c r="E355" s="99" t="s">
        <v>457</v>
      </c>
      <c r="F355" s="150"/>
      <c r="G355" s="150"/>
      <c r="H355" s="150"/>
      <c r="I355" s="150"/>
      <c r="J355" s="150"/>
      <c r="K355" s="151">
        <f>K356+K364+K370+K381</f>
        <v>397274</v>
      </c>
      <c r="L355" s="151">
        <f>L356+L364+L370+L381</f>
        <v>2509936</v>
      </c>
      <c r="M355" s="151">
        <f>M356+M364+M370+M381</f>
        <v>2509936</v>
      </c>
    </row>
    <row r="356" spans="2:13" s="32" customFormat="1" ht="25.5">
      <c r="B356" s="40" t="s">
        <v>160</v>
      </c>
      <c r="C356" s="126" t="s">
        <v>550</v>
      </c>
      <c r="D356" s="99" t="s">
        <v>456</v>
      </c>
      <c r="E356" s="99" t="s">
        <v>457</v>
      </c>
      <c r="F356" s="100" t="s">
        <v>161</v>
      </c>
      <c r="G356" s="100"/>
      <c r="H356" s="100"/>
      <c r="I356" s="100"/>
      <c r="J356" s="100"/>
      <c r="K356" s="101">
        <f>K357</f>
        <v>313274</v>
      </c>
      <c r="L356" s="101">
        <f>L357</f>
        <v>1085296</v>
      </c>
      <c r="M356" s="101">
        <f>M357</f>
        <v>1085296</v>
      </c>
    </row>
    <row r="357" spans="2:13" s="32" customFormat="1" ht="25.5">
      <c r="B357" s="62" t="s">
        <v>166</v>
      </c>
      <c r="C357" s="126" t="s">
        <v>550</v>
      </c>
      <c r="D357" s="99" t="s">
        <v>456</v>
      </c>
      <c r="E357" s="99" t="s">
        <v>457</v>
      </c>
      <c r="F357" s="100" t="s">
        <v>161</v>
      </c>
      <c r="G357" s="100"/>
      <c r="H357" s="100"/>
      <c r="I357" s="100" t="s">
        <v>471</v>
      </c>
      <c r="J357" s="100"/>
      <c r="K357" s="101">
        <f>K358+K360+K362</f>
        <v>313274</v>
      </c>
      <c r="L357" s="101">
        <f>L358+L360+L362</f>
        <v>1085296</v>
      </c>
      <c r="M357" s="101">
        <f>M358+M360+M362</f>
        <v>1085296</v>
      </c>
    </row>
    <row r="358" spans="2:13" s="32" customFormat="1" ht="70.5" customHeight="1">
      <c r="B358" s="46" t="s">
        <v>168</v>
      </c>
      <c r="C358" s="127" t="s">
        <v>550</v>
      </c>
      <c r="D358" s="106" t="s">
        <v>456</v>
      </c>
      <c r="E358" s="106" t="s">
        <v>457</v>
      </c>
      <c r="F358" s="59" t="s">
        <v>161</v>
      </c>
      <c r="G358" s="59"/>
      <c r="H358" s="59"/>
      <c r="I358" s="59" t="s">
        <v>471</v>
      </c>
      <c r="J358" s="59" t="s">
        <v>169</v>
      </c>
      <c r="K358" s="60">
        <f>K359</f>
        <v>278274</v>
      </c>
      <c r="L358" s="60">
        <f>L359</f>
        <v>998704</v>
      </c>
      <c r="M358" s="60">
        <f>M359</f>
        <v>998704</v>
      </c>
    </row>
    <row r="359" spans="2:13" s="32" customFormat="1" ht="25.5">
      <c r="B359" s="47" t="s">
        <v>170</v>
      </c>
      <c r="C359" s="127" t="s">
        <v>550</v>
      </c>
      <c r="D359" s="106" t="s">
        <v>456</v>
      </c>
      <c r="E359" s="106" t="s">
        <v>457</v>
      </c>
      <c r="F359" s="59" t="s">
        <v>161</v>
      </c>
      <c r="G359" s="59"/>
      <c r="H359" s="59"/>
      <c r="I359" s="59" t="s">
        <v>471</v>
      </c>
      <c r="J359" s="59" t="s">
        <v>171</v>
      </c>
      <c r="K359" s="60">
        <f>214656+63618</f>
        <v>278274</v>
      </c>
      <c r="L359" s="60">
        <v>998704</v>
      </c>
      <c r="M359" s="60">
        <v>998704</v>
      </c>
    </row>
    <row r="360" spans="2:13" s="32" customFormat="1" ht="25.5">
      <c r="B360" s="47" t="s">
        <v>172</v>
      </c>
      <c r="C360" s="127" t="s">
        <v>550</v>
      </c>
      <c r="D360" s="106" t="s">
        <v>456</v>
      </c>
      <c r="E360" s="106" t="s">
        <v>457</v>
      </c>
      <c r="F360" s="59" t="s">
        <v>161</v>
      </c>
      <c r="G360" s="59"/>
      <c r="H360" s="59"/>
      <c r="I360" s="59" t="s">
        <v>471</v>
      </c>
      <c r="J360" s="59" t="s">
        <v>173</v>
      </c>
      <c r="K360" s="60">
        <f>K361</f>
        <v>35000</v>
      </c>
      <c r="L360" s="60">
        <f>L361</f>
        <v>86592</v>
      </c>
      <c r="M360" s="60">
        <f>M361</f>
        <v>86592</v>
      </c>
    </row>
    <row r="361" spans="2:13" s="32" customFormat="1" ht="25.5">
      <c r="B361" s="47" t="s">
        <v>174</v>
      </c>
      <c r="C361" s="127" t="s">
        <v>550</v>
      </c>
      <c r="D361" s="106" t="s">
        <v>456</v>
      </c>
      <c r="E361" s="106" t="s">
        <v>457</v>
      </c>
      <c r="F361" s="59" t="s">
        <v>161</v>
      </c>
      <c r="G361" s="59"/>
      <c r="H361" s="59"/>
      <c r="I361" s="59" t="s">
        <v>471</v>
      </c>
      <c r="J361" s="59" t="s">
        <v>175</v>
      </c>
      <c r="K361" s="60">
        <f>13800+21200</f>
        <v>35000</v>
      </c>
      <c r="L361" s="60">
        <f>1296+85296</f>
        <v>86592</v>
      </c>
      <c r="M361" s="60">
        <f>1296+85296</f>
        <v>86592</v>
      </c>
    </row>
    <row r="362" spans="2:13" s="32" customFormat="1" ht="12.75" hidden="1">
      <c r="B362" s="48" t="s">
        <v>176</v>
      </c>
      <c r="C362" s="127" t="s">
        <v>550</v>
      </c>
      <c r="D362" s="106" t="s">
        <v>456</v>
      </c>
      <c r="E362" s="106" t="s">
        <v>457</v>
      </c>
      <c r="F362" s="59" t="s">
        <v>161</v>
      </c>
      <c r="G362" s="59"/>
      <c r="H362" s="59"/>
      <c r="I362" s="59" t="s">
        <v>471</v>
      </c>
      <c r="J362" s="59" t="s">
        <v>177</v>
      </c>
      <c r="K362" s="60">
        <f>K363</f>
        <v>0</v>
      </c>
      <c r="L362" s="60">
        <f>L363</f>
        <v>0</v>
      </c>
      <c r="M362" s="60">
        <f>M363</f>
        <v>0</v>
      </c>
    </row>
    <row r="363" spans="2:13" s="32" customFormat="1" ht="12.75" hidden="1">
      <c r="B363" s="48" t="s">
        <v>178</v>
      </c>
      <c r="C363" s="127" t="s">
        <v>550</v>
      </c>
      <c r="D363" s="106" t="s">
        <v>456</v>
      </c>
      <c r="E363" s="106" t="s">
        <v>457</v>
      </c>
      <c r="F363" s="59" t="s">
        <v>161</v>
      </c>
      <c r="G363" s="100"/>
      <c r="H363" s="100"/>
      <c r="I363" s="59" t="s">
        <v>471</v>
      </c>
      <c r="J363" s="59" t="s">
        <v>179</v>
      </c>
      <c r="K363" s="60"/>
      <c r="L363" s="60"/>
      <c r="M363" s="60"/>
    </row>
    <row r="364" spans="2:13" s="32" customFormat="1" ht="25.5">
      <c r="B364" s="58" t="s">
        <v>259</v>
      </c>
      <c r="C364" s="126" t="s">
        <v>550</v>
      </c>
      <c r="D364" s="99" t="s">
        <v>456</v>
      </c>
      <c r="E364" s="99" t="s">
        <v>457</v>
      </c>
      <c r="F364" s="100" t="s">
        <v>61</v>
      </c>
      <c r="G364" s="59"/>
      <c r="H364" s="59"/>
      <c r="I364" s="59"/>
      <c r="J364" s="59"/>
      <c r="K364" s="153">
        <f>K365</f>
        <v>0</v>
      </c>
      <c r="L364" s="153">
        <f>L365</f>
        <v>250000</v>
      </c>
      <c r="M364" s="153">
        <f>M365</f>
        <v>250000</v>
      </c>
    </row>
    <row r="365" spans="2:13" s="32" customFormat="1" ht="12.75">
      <c r="B365" s="40" t="s">
        <v>551</v>
      </c>
      <c r="C365" s="126" t="s">
        <v>550</v>
      </c>
      <c r="D365" s="99" t="s">
        <v>456</v>
      </c>
      <c r="E365" s="99" t="s">
        <v>457</v>
      </c>
      <c r="F365" s="100" t="s">
        <v>61</v>
      </c>
      <c r="G365" s="100" t="s">
        <v>163</v>
      </c>
      <c r="H365" s="100" t="s">
        <v>265</v>
      </c>
      <c r="I365" s="100" t="s">
        <v>552</v>
      </c>
      <c r="J365" s="100"/>
      <c r="K365" s="101">
        <f>K368+K366</f>
        <v>0</v>
      </c>
      <c r="L365" s="101">
        <f>L368+L366</f>
        <v>250000</v>
      </c>
      <c r="M365" s="101">
        <f>M368+M366</f>
        <v>250000</v>
      </c>
    </row>
    <row r="366" spans="2:13" s="32" customFormat="1" ht="12.75" hidden="1">
      <c r="B366" s="51" t="s">
        <v>540</v>
      </c>
      <c r="C366" s="127" t="s">
        <v>550</v>
      </c>
      <c r="D366" s="106" t="s">
        <v>456</v>
      </c>
      <c r="E366" s="106" t="s">
        <v>457</v>
      </c>
      <c r="F366" s="59" t="s">
        <v>61</v>
      </c>
      <c r="G366" s="59" t="s">
        <v>163</v>
      </c>
      <c r="H366" s="59" t="s">
        <v>265</v>
      </c>
      <c r="I366" s="59"/>
      <c r="J366" s="59" t="s">
        <v>277</v>
      </c>
      <c r="K366" s="60">
        <f>K367</f>
        <v>0</v>
      </c>
      <c r="L366" s="60">
        <f>L367</f>
        <v>0</v>
      </c>
      <c r="M366" s="60">
        <f>M367</f>
        <v>0</v>
      </c>
    </row>
    <row r="367" spans="2:13" s="32" customFormat="1" ht="12.75" hidden="1">
      <c r="B367" s="51" t="s">
        <v>304</v>
      </c>
      <c r="C367" s="127" t="s">
        <v>550</v>
      </c>
      <c r="D367" s="106" t="s">
        <v>456</v>
      </c>
      <c r="E367" s="106" t="s">
        <v>457</v>
      </c>
      <c r="F367" s="59" t="s">
        <v>61</v>
      </c>
      <c r="G367" s="59" t="s">
        <v>163</v>
      </c>
      <c r="H367" s="59" t="s">
        <v>265</v>
      </c>
      <c r="I367" s="59"/>
      <c r="J367" s="59" t="s">
        <v>305</v>
      </c>
      <c r="K367" s="60"/>
      <c r="L367" s="60"/>
      <c r="M367" s="60"/>
    </row>
    <row r="368" spans="2:13" s="32" customFormat="1" ht="12.75">
      <c r="B368" s="51" t="s">
        <v>268</v>
      </c>
      <c r="C368" s="127" t="s">
        <v>550</v>
      </c>
      <c r="D368" s="106" t="s">
        <v>456</v>
      </c>
      <c r="E368" s="106" t="s">
        <v>457</v>
      </c>
      <c r="F368" s="59" t="s">
        <v>61</v>
      </c>
      <c r="G368" s="59" t="s">
        <v>163</v>
      </c>
      <c r="H368" s="59" t="s">
        <v>265</v>
      </c>
      <c r="I368" s="59" t="s">
        <v>552</v>
      </c>
      <c r="J368" s="59" t="s">
        <v>177</v>
      </c>
      <c r="K368" s="60">
        <f>K369</f>
        <v>0</v>
      </c>
      <c r="L368" s="60">
        <f>L369</f>
        <v>250000</v>
      </c>
      <c r="M368" s="60">
        <f>M369</f>
        <v>250000</v>
      </c>
    </row>
    <row r="369" spans="2:13" s="32" customFormat="1" ht="12.75">
      <c r="B369" s="51" t="s">
        <v>269</v>
      </c>
      <c r="C369" s="127" t="s">
        <v>550</v>
      </c>
      <c r="D369" s="106" t="s">
        <v>456</v>
      </c>
      <c r="E369" s="106" t="s">
        <v>457</v>
      </c>
      <c r="F369" s="59" t="s">
        <v>61</v>
      </c>
      <c r="G369" s="59" t="s">
        <v>163</v>
      </c>
      <c r="H369" s="59" t="s">
        <v>265</v>
      </c>
      <c r="I369" s="59" t="s">
        <v>552</v>
      </c>
      <c r="J369" s="59" t="s">
        <v>270</v>
      </c>
      <c r="K369" s="60"/>
      <c r="L369" s="60">
        <f>500000-250000</f>
        <v>250000</v>
      </c>
      <c r="M369" s="60">
        <f>500000-250000</f>
        <v>250000</v>
      </c>
    </row>
    <row r="370" spans="2:13" s="32" customFormat="1" ht="25.5">
      <c r="B370" s="161" t="s">
        <v>285</v>
      </c>
      <c r="C370" s="131" t="s">
        <v>550</v>
      </c>
      <c r="D370" s="106" t="s">
        <v>456</v>
      </c>
      <c r="E370" s="106" t="s">
        <v>457</v>
      </c>
      <c r="F370" s="131" t="s">
        <v>83</v>
      </c>
      <c r="G370" s="131"/>
      <c r="H370" s="131"/>
      <c r="I370" s="131"/>
      <c r="J370" s="131"/>
      <c r="K370" s="132">
        <f>K374+K371</f>
        <v>0</v>
      </c>
      <c r="L370" s="132">
        <f>L374+L371</f>
        <v>100000</v>
      </c>
      <c r="M370" s="132">
        <f>M374+M371</f>
        <v>100000</v>
      </c>
    </row>
    <row r="371" spans="2:13" s="32" customFormat="1" ht="30" customHeight="1">
      <c r="B371" s="63" t="s">
        <v>296</v>
      </c>
      <c r="C371" s="136" t="s">
        <v>550</v>
      </c>
      <c r="D371" s="111" t="s">
        <v>456</v>
      </c>
      <c r="E371" s="111" t="s">
        <v>457</v>
      </c>
      <c r="F371" s="136" t="s">
        <v>83</v>
      </c>
      <c r="G371" s="136"/>
      <c r="H371" s="136"/>
      <c r="I371" s="136" t="s">
        <v>553</v>
      </c>
      <c r="J371" s="136"/>
      <c r="K371" s="132">
        <f aca="true" t="shared" si="228" ref="K371:K372">K372</f>
        <v>0</v>
      </c>
      <c r="L371" s="132">
        <f aca="true" t="shared" si="229" ref="L371:L372">L372</f>
        <v>100000</v>
      </c>
      <c r="M371" s="132">
        <f aca="true" t="shared" si="230" ref="M371:M372">M372</f>
        <v>100000</v>
      </c>
    </row>
    <row r="372" spans="2:13" s="32" customFormat="1" ht="12.75">
      <c r="B372" s="120" t="s">
        <v>193</v>
      </c>
      <c r="C372" s="135" t="s">
        <v>550</v>
      </c>
      <c r="D372" s="109" t="s">
        <v>456</v>
      </c>
      <c r="E372" s="109" t="s">
        <v>457</v>
      </c>
      <c r="F372" s="135" t="s">
        <v>83</v>
      </c>
      <c r="G372" s="136"/>
      <c r="H372" s="136"/>
      <c r="I372" s="135" t="s">
        <v>553</v>
      </c>
      <c r="J372" s="135" t="s">
        <v>177</v>
      </c>
      <c r="K372" s="133">
        <f t="shared" si="228"/>
        <v>0</v>
      </c>
      <c r="L372" s="133">
        <f t="shared" si="229"/>
        <v>100000</v>
      </c>
      <c r="M372" s="133">
        <f t="shared" si="230"/>
        <v>100000</v>
      </c>
    </row>
    <row r="373" spans="2:13" s="32" customFormat="1" ht="12.75">
      <c r="B373" s="120" t="s">
        <v>298</v>
      </c>
      <c r="C373" s="135" t="s">
        <v>550</v>
      </c>
      <c r="D373" s="109" t="s">
        <v>456</v>
      </c>
      <c r="E373" s="109" t="s">
        <v>457</v>
      </c>
      <c r="F373" s="135" t="s">
        <v>83</v>
      </c>
      <c r="G373" s="136"/>
      <c r="H373" s="136"/>
      <c r="I373" s="135" t="s">
        <v>553</v>
      </c>
      <c r="J373" s="135" t="s">
        <v>299</v>
      </c>
      <c r="K373" s="133"/>
      <c r="L373" s="133">
        <v>100000</v>
      </c>
      <c r="M373" s="133">
        <v>100000</v>
      </c>
    </row>
    <row r="374" spans="2:13" s="32" customFormat="1" ht="12.75" hidden="1">
      <c r="B374" s="40" t="s">
        <v>551</v>
      </c>
      <c r="C374" s="131" t="s">
        <v>550</v>
      </c>
      <c r="D374" s="99" t="s">
        <v>456</v>
      </c>
      <c r="E374" s="106" t="s">
        <v>457</v>
      </c>
      <c r="F374" s="131" t="s">
        <v>83</v>
      </c>
      <c r="G374" s="131" t="s">
        <v>163</v>
      </c>
      <c r="H374" s="131" t="s">
        <v>245</v>
      </c>
      <c r="I374" s="100"/>
      <c r="J374" s="131"/>
      <c r="K374" s="132">
        <f>K375+K377+K379</f>
        <v>0</v>
      </c>
      <c r="L374" s="132">
        <f>L375+L377+L379</f>
        <v>0</v>
      </c>
      <c r="M374" s="132">
        <f>M375+M377+M379</f>
        <v>0</v>
      </c>
    </row>
    <row r="375" spans="2:13" s="32" customFormat="1" ht="25.5" hidden="1">
      <c r="B375" s="108" t="s">
        <v>172</v>
      </c>
      <c r="C375" s="130" t="s">
        <v>550</v>
      </c>
      <c r="D375" s="106" t="s">
        <v>456</v>
      </c>
      <c r="E375" s="106" t="s">
        <v>457</v>
      </c>
      <c r="F375" s="130" t="s">
        <v>83</v>
      </c>
      <c r="G375" s="130" t="s">
        <v>163</v>
      </c>
      <c r="H375" s="130" t="s">
        <v>245</v>
      </c>
      <c r="I375" s="59"/>
      <c r="J375" s="59" t="s">
        <v>173</v>
      </c>
      <c r="K375" s="133">
        <f>K376</f>
        <v>0</v>
      </c>
      <c r="L375" s="133">
        <f>L376</f>
        <v>0</v>
      </c>
      <c r="M375" s="133">
        <f>M376</f>
        <v>0</v>
      </c>
    </row>
    <row r="376" spans="2:13" s="32" customFormat="1" ht="25.5" hidden="1">
      <c r="B376" s="108" t="s">
        <v>174</v>
      </c>
      <c r="C376" s="130" t="s">
        <v>550</v>
      </c>
      <c r="D376" s="106" t="s">
        <v>456</v>
      </c>
      <c r="E376" s="106" t="s">
        <v>457</v>
      </c>
      <c r="F376" s="130" t="s">
        <v>83</v>
      </c>
      <c r="G376" s="130" t="s">
        <v>163</v>
      </c>
      <c r="H376" s="130" t="s">
        <v>245</v>
      </c>
      <c r="I376" s="59"/>
      <c r="J376" s="59" t="s">
        <v>175</v>
      </c>
      <c r="K376" s="133"/>
      <c r="L376" s="133"/>
      <c r="M376" s="133"/>
    </row>
    <row r="377" spans="2:13" s="32" customFormat="1" ht="12.75" hidden="1">
      <c r="B377" s="51" t="s">
        <v>239</v>
      </c>
      <c r="C377" s="130" t="s">
        <v>550</v>
      </c>
      <c r="D377" s="106" t="s">
        <v>456</v>
      </c>
      <c r="E377" s="106" t="s">
        <v>457</v>
      </c>
      <c r="F377" s="130" t="s">
        <v>83</v>
      </c>
      <c r="G377" s="130" t="s">
        <v>163</v>
      </c>
      <c r="H377" s="130" t="s">
        <v>245</v>
      </c>
      <c r="I377" s="59"/>
      <c r="J377" s="59" t="s">
        <v>240</v>
      </c>
      <c r="K377" s="133">
        <f>K378</f>
        <v>0</v>
      </c>
      <c r="L377" s="133">
        <f>L378</f>
        <v>0</v>
      </c>
      <c r="M377" s="133">
        <f>M378</f>
        <v>0</v>
      </c>
    </row>
    <row r="378" spans="2:13" s="32" customFormat="1" ht="25.5" hidden="1">
      <c r="B378" s="75" t="s">
        <v>241</v>
      </c>
      <c r="C378" s="130" t="s">
        <v>550</v>
      </c>
      <c r="D378" s="106" t="s">
        <v>456</v>
      </c>
      <c r="E378" s="106" t="s">
        <v>457</v>
      </c>
      <c r="F378" s="130" t="s">
        <v>83</v>
      </c>
      <c r="G378" s="130" t="s">
        <v>163</v>
      </c>
      <c r="H378" s="130" t="s">
        <v>245</v>
      </c>
      <c r="I378" s="59"/>
      <c r="J378" s="59" t="s">
        <v>242</v>
      </c>
      <c r="K378" s="133"/>
      <c r="L378" s="133"/>
      <c r="M378" s="133"/>
    </row>
    <row r="379" spans="2:13" s="32" customFormat="1" ht="12.75" hidden="1">
      <c r="B379" s="51" t="s">
        <v>268</v>
      </c>
      <c r="C379" s="130" t="s">
        <v>550</v>
      </c>
      <c r="D379" s="106" t="s">
        <v>456</v>
      </c>
      <c r="E379" s="106" t="s">
        <v>457</v>
      </c>
      <c r="F379" s="130" t="s">
        <v>83</v>
      </c>
      <c r="G379" s="130" t="s">
        <v>163</v>
      </c>
      <c r="H379" s="130" t="s">
        <v>245</v>
      </c>
      <c r="I379" s="59"/>
      <c r="J379" s="59" t="s">
        <v>177</v>
      </c>
      <c r="K379" s="133">
        <f>K380</f>
        <v>0</v>
      </c>
      <c r="L379" s="133">
        <f>L380</f>
        <v>0</v>
      </c>
      <c r="M379" s="133">
        <f>M380</f>
        <v>0</v>
      </c>
    </row>
    <row r="380" spans="2:13" s="32" customFormat="1" ht="51" hidden="1">
      <c r="B380" s="51" t="s">
        <v>333</v>
      </c>
      <c r="C380" s="130" t="s">
        <v>550</v>
      </c>
      <c r="D380" s="106" t="s">
        <v>456</v>
      </c>
      <c r="E380" s="106" t="s">
        <v>457</v>
      </c>
      <c r="F380" s="130" t="s">
        <v>83</v>
      </c>
      <c r="G380" s="130" t="s">
        <v>163</v>
      </c>
      <c r="H380" s="130" t="s">
        <v>245</v>
      </c>
      <c r="I380" s="59"/>
      <c r="J380" s="59" t="s">
        <v>334</v>
      </c>
      <c r="K380" s="133"/>
      <c r="L380" s="133"/>
      <c r="M380" s="133"/>
    </row>
    <row r="381" spans="2:13" s="32" customFormat="1" ht="25.5">
      <c r="B381" s="58" t="s">
        <v>554</v>
      </c>
      <c r="C381" s="126" t="s">
        <v>550</v>
      </c>
      <c r="D381" s="99" t="s">
        <v>456</v>
      </c>
      <c r="E381" s="99" t="s">
        <v>457</v>
      </c>
      <c r="F381" s="100" t="s">
        <v>442</v>
      </c>
      <c r="G381" s="100"/>
      <c r="H381" s="100"/>
      <c r="I381" s="100"/>
      <c r="J381" s="100"/>
      <c r="K381" s="101">
        <f>K387+K382</f>
        <v>84000</v>
      </c>
      <c r="L381" s="101">
        <f>L387+L382</f>
        <v>1074640</v>
      </c>
      <c r="M381" s="101">
        <f>M387+M382</f>
        <v>1074640</v>
      </c>
    </row>
    <row r="382" spans="2:13" s="32" customFormat="1" ht="25.5">
      <c r="B382" s="40" t="s">
        <v>215</v>
      </c>
      <c r="C382" s="126" t="s">
        <v>550</v>
      </c>
      <c r="D382" s="99" t="s">
        <v>456</v>
      </c>
      <c r="E382" s="99" t="s">
        <v>457</v>
      </c>
      <c r="F382" s="100" t="s">
        <v>442</v>
      </c>
      <c r="G382" s="100"/>
      <c r="H382" s="100"/>
      <c r="I382" s="100" t="s">
        <v>471</v>
      </c>
      <c r="J382" s="100"/>
      <c r="K382" s="101">
        <f>K383+K385+K390</f>
        <v>84000</v>
      </c>
      <c r="L382" s="101">
        <f>L383+L385+L390</f>
        <v>365510</v>
      </c>
      <c r="M382" s="101">
        <f>M383+M385+M390</f>
        <v>365510</v>
      </c>
    </row>
    <row r="383" spans="2:13" s="32" customFormat="1" ht="75" customHeight="1">
      <c r="B383" s="105" t="s">
        <v>168</v>
      </c>
      <c r="C383" s="127" t="s">
        <v>550</v>
      </c>
      <c r="D383" s="106" t="s">
        <v>456</v>
      </c>
      <c r="E383" s="106" t="s">
        <v>457</v>
      </c>
      <c r="F383" s="59" t="s">
        <v>442</v>
      </c>
      <c r="G383" s="59"/>
      <c r="H383" s="59"/>
      <c r="I383" s="59" t="s">
        <v>471</v>
      </c>
      <c r="J383" s="59" t="s">
        <v>169</v>
      </c>
      <c r="K383" s="60">
        <f>K384</f>
        <v>0</v>
      </c>
      <c r="L383" s="60">
        <f>L384</f>
        <v>330410</v>
      </c>
      <c r="M383" s="60">
        <f>M384</f>
        <v>330410</v>
      </c>
    </row>
    <row r="384" spans="2:13" s="32" customFormat="1" ht="25.5">
      <c r="B384" s="108" t="s">
        <v>170</v>
      </c>
      <c r="C384" s="127" t="s">
        <v>550</v>
      </c>
      <c r="D384" s="106" t="s">
        <v>456</v>
      </c>
      <c r="E384" s="106" t="s">
        <v>457</v>
      </c>
      <c r="F384" s="59" t="s">
        <v>442</v>
      </c>
      <c r="G384" s="59"/>
      <c r="H384" s="59"/>
      <c r="I384" s="59" t="s">
        <v>471</v>
      </c>
      <c r="J384" s="59" t="s">
        <v>171</v>
      </c>
      <c r="K384" s="60"/>
      <c r="L384" s="60">
        <v>330410</v>
      </c>
      <c r="M384" s="60">
        <v>330410</v>
      </c>
    </row>
    <row r="385" spans="2:13" s="32" customFormat="1" ht="25.5">
      <c r="B385" s="108" t="s">
        <v>172</v>
      </c>
      <c r="C385" s="127" t="s">
        <v>550</v>
      </c>
      <c r="D385" s="106" t="s">
        <v>456</v>
      </c>
      <c r="E385" s="106" t="s">
        <v>457</v>
      </c>
      <c r="F385" s="59" t="s">
        <v>442</v>
      </c>
      <c r="G385" s="59"/>
      <c r="H385" s="59"/>
      <c r="I385" s="59" t="s">
        <v>471</v>
      </c>
      <c r="J385" s="59" t="s">
        <v>173</v>
      </c>
      <c r="K385" s="60">
        <f>K386</f>
        <v>84000</v>
      </c>
      <c r="L385" s="60">
        <f>L386</f>
        <v>35100</v>
      </c>
      <c r="M385" s="60">
        <f>M386</f>
        <v>35100</v>
      </c>
    </row>
    <row r="386" spans="2:13" s="32" customFormat="1" ht="25.5">
      <c r="B386" s="108" t="s">
        <v>174</v>
      </c>
      <c r="C386" s="127" t="s">
        <v>550</v>
      </c>
      <c r="D386" s="106" t="s">
        <v>456</v>
      </c>
      <c r="E386" s="106" t="s">
        <v>457</v>
      </c>
      <c r="F386" s="59" t="s">
        <v>442</v>
      </c>
      <c r="G386" s="59"/>
      <c r="H386" s="59"/>
      <c r="I386" s="59" t="s">
        <v>471</v>
      </c>
      <c r="J386" s="59" t="s">
        <v>175</v>
      </c>
      <c r="K386" s="60">
        <v>84000</v>
      </c>
      <c r="L386" s="60">
        <v>35100</v>
      </c>
      <c r="M386" s="60">
        <v>35100</v>
      </c>
    </row>
    <row r="387" spans="2:13" s="32" customFormat="1" ht="38.25">
      <c r="B387" s="40" t="s">
        <v>443</v>
      </c>
      <c r="C387" s="126" t="s">
        <v>550</v>
      </c>
      <c r="D387" s="99" t="s">
        <v>456</v>
      </c>
      <c r="E387" s="99" t="s">
        <v>457</v>
      </c>
      <c r="F387" s="100" t="s">
        <v>442</v>
      </c>
      <c r="G387" s="100"/>
      <c r="H387" s="100"/>
      <c r="I387" s="100" t="s">
        <v>555</v>
      </c>
      <c r="J387" s="100"/>
      <c r="K387" s="101">
        <f aca="true" t="shared" si="231" ref="K387:K388">K388</f>
        <v>0</v>
      </c>
      <c r="L387" s="101">
        <f aca="true" t="shared" si="232" ref="L387:L388">L388</f>
        <v>709130</v>
      </c>
      <c r="M387" s="101">
        <f aca="true" t="shared" si="233" ref="M387:M388">M388</f>
        <v>709130</v>
      </c>
    </row>
    <row r="388" spans="2:13" s="32" customFormat="1" ht="78" customHeight="1">
      <c r="B388" s="105" t="s">
        <v>168</v>
      </c>
      <c r="C388" s="127" t="s">
        <v>550</v>
      </c>
      <c r="D388" s="106" t="s">
        <v>456</v>
      </c>
      <c r="E388" s="106" t="s">
        <v>457</v>
      </c>
      <c r="F388" s="59" t="s">
        <v>442</v>
      </c>
      <c r="G388" s="59"/>
      <c r="H388" s="59"/>
      <c r="I388" s="59" t="s">
        <v>555</v>
      </c>
      <c r="J388" s="59" t="s">
        <v>169</v>
      </c>
      <c r="K388" s="60">
        <f t="shared" si="231"/>
        <v>0</v>
      </c>
      <c r="L388" s="60">
        <f t="shared" si="232"/>
        <v>709130</v>
      </c>
      <c r="M388" s="60">
        <f t="shared" si="233"/>
        <v>709130</v>
      </c>
    </row>
    <row r="389" spans="2:13" s="32" customFormat="1" ht="25.5">
      <c r="B389" s="108" t="s">
        <v>170</v>
      </c>
      <c r="C389" s="127" t="s">
        <v>550</v>
      </c>
      <c r="D389" s="106" t="s">
        <v>456</v>
      </c>
      <c r="E389" s="106" t="s">
        <v>457</v>
      </c>
      <c r="F389" s="59" t="s">
        <v>442</v>
      </c>
      <c r="G389" s="100"/>
      <c r="H389" s="100"/>
      <c r="I389" s="59" t="s">
        <v>555</v>
      </c>
      <c r="J389" s="59" t="s">
        <v>171</v>
      </c>
      <c r="K389" s="60"/>
      <c r="L389" s="60">
        <v>709130</v>
      </c>
      <c r="M389" s="60">
        <v>709130</v>
      </c>
    </row>
    <row r="390" spans="2:13" s="32" customFormat="1" ht="12.75" hidden="1">
      <c r="B390" s="51" t="s">
        <v>176</v>
      </c>
      <c r="C390" s="127" t="s">
        <v>550</v>
      </c>
      <c r="D390" s="106" t="s">
        <v>456</v>
      </c>
      <c r="E390" s="106" t="s">
        <v>457</v>
      </c>
      <c r="F390" s="59" t="s">
        <v>442</v>
      </c>
      <c r="G390" s="59"/>
      <c r="H390" s="59"/>
      <c r="I390" s="59" t="s">
        <v>471</v>
      </c>
      <c r="J390" s="59" t="s">
        <v>177</v>
      </c>
      <c r="K390" s="60">
        <f>K391</f>
        <v>0</v>
      </c>
      <c r="L390" s="60">
        <f>L391</f>
        <v>0</v>
      </c>
      <c r="M390" s="60">
        <f>M391</f>
        <v>0</v>
      </c>
    </row>
    <row r="391" spans="2:13" s="32" customFormat="1" ht="12.75" hidden="1">
      <c r="B391" s="75" t="s">
        <v>178</v>
      </c>
      <c r="C391" s="127" t="s">
        <v>550</v>
      </c>
      <c r="D391" s="106" t="s">
        <v>456</v>
      </c>
      <c r="E391" s="106" t="s">
        <v>457</v>
      </c>
      <c r="F391" s="59" t="s">
        <v>442</v>
      </c>
      <c r="G391" s="59"/>
      <c r="H391" s="59"/>
      <c r="I391" s="59" t="s">
        <v>471</v>
      </c>
      <c r="J391" s="59" t="s">
        <v>179</v>
      </c>
      <c r="K391" s="60"/>
      <c r="L391" s="60"/>
      <c r="M391" s="60"/>
    </row>
    <row r="392" spans="2:13" s="32" customFormat="1" ht="12.75">
      <c r="B392" s="82" t="s">
        <v>445</v>
      </c>
      <c r="C392" s="154"/>
      <c r="D392" s="154"/>
      <c r="E392" s="154"/>
      <c r="F392" s="154"/>
      <c r="G392" s="154"/>
      <c r="H392" s="154"/>
      <c r="I392" s="154"/>
      <c r="J392" s="154"/>
      <c r="K392" s="153">
        <f>K23+K182+K273+K279+K294+K328+K355</f>
        <v>5668861.72</v>
      </c>
      <c r="L392" s="153">
        <f>L23+L182+L273+L279+L294+L328+L355</f>
        <v>413037344.64</v>
      </c>
      <c r="M392" s="153">
        <f>M23+M182+M273+M279+M294+M328+M355</f>
        <v>419815921.86</v>
      </c>
    </row>
  </sheetData>
  <sheetProtection selectLockedCells="1" selectUnlockedCells="1"/>
  <mergeCells count="13">
    <mergeCell ref="B19:M19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</mergeCells>
  <printOptions/>
  <pageMargins left="0.7875" right="0.5902777777777778" top="0.5902777777777778" bottom="0.5902777777777778" header="0.5118055555555555" footer="0.5118055555555555"/>
  <pageSetup fitToHeight="0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60"/>
  </sheetPr>
  <dimension ref="A1:H37"/>
  <sheetViews>
    <sheetView view="pageBreakPreview" zoomScaleSheetLayoutView="100" workbookViewId="0" topLeftCell="A1">
      <selection activeCell="P43" sqref="P43"/>
    </sheetView>
  </sheetViews>
  <sheetFormatPr defaultColWidth="8.00390625" defaultRowHeight="12.75"/>
  <cols>
    <col min="1" max="1" width="44.25390625" style="0" customWidth="1"/>
    <col min="2" max="2" width="18.125" style="0" customWidth="1"/>
    <col min="3" max="3" width="16.75390625" style="0" customWidth="1"/>
    <col min="4" max="4" width="17.75390625" style="0" customWidth="1"/>
    <col min="5" max="5" width="7.875" style="0" customWidth="1"/>
    <col min="6" max="9" width="9.125" style="0" hidden="1" customWidth="1"/>
    <col min="10" max="16384" width="9.00390625" style="0" customWidth="1"/>
  </cols>
  <sheetData>
    <row r="1" spans="1:8" ht="18.75">
      <c r="A1" s="1"/>
      <c r="B1" s="1" t="s">
        <v>556</v>
      </c>
      <c r="C1" s="1"/>
      <c r="D1" s="1"/>
      <c r="E1" s="1"/>
      <c r="F1" s="1"/>
      <c r="G1" s="2"/>
      <c r="H1" s="2"/>
    </row>
    <row r="2" spans="1:8" ht="18.75">
      <c r="A2" s="1"/>
      <c r="B2" s="1" t="s">
        <v>1</v>
      </c>
      <c r="C2" s="1"/>
      <c r="D2" s="1"/>
      <c r="E2" s="1"/>
      <c r="F2" s="1"/>
      <c r="G2" s="1"/>
      <c r="H2" s="1"/>
    </row>
    <row r="3" spans="1:8" ht="18.75">
      <c r="A3" s="1"/>
      <c r="B3" s="1" t="s">
        <v>2</v>
      </c>
      <c r="C3" s="1"/>
      <c r="D3" s="1"/>
      <c r="E3" s="1"/>
      <c r="F3" s="1"/>
      <c r="G3" s="1"/>
      <c r="H3" s="1"/>
    </row>
    <row r="4" spans="1:8" ht="18.75">
      <c r="A4" s="1"/>
      <c r="B4" s="1" t="s">
        <v>3</v>
      </c>
      <c r="C4" s="1"/>
      <c r="D4" s="1"/>
      <c r="E4" s="1"/>
      <c r="F4" s="1"/>
      <c r="G4" s="1"/>
      <c r="H4" s="1"/>
    </row>
    <row r="5" spans="1:8" ht="18.75">
      <c r="A5" s="1"/>
      <c r="B5" s="1" t="s">
        <v>145</v>
      </c>
      <c r="C5" s="1"/>
      <c r="D5" s="1"/>
      <c r="E5" s="1"/>
      <c r="F5" s="1"/>
      <c r="G5" s="1"/>
      <c r="H5" s="1"/>
    </row>
    <row r="6" spans="1:8" ht="18.75">
      <c r="A6" s="1"/>
      <c r="B6" s="1" t="s">
        <v>146</v>
      </c>
      <c r="C6" s="1"/>
      <c r="D6" s="1"/>
      <c r="E6" s="1"/>
      <c r="F6" s="1"/>
      <c r="G6" s="1"/>
      <c r="H6" s="1"/>
    </row>
    <row r="7" spans="1:8" ht="18.75">
      <c r="A7" s="1"/>
      <c r="B7" s="1" t="s">
        <v>2</v>
      </c>
      <c r="C7" s="1"/>
      <c r="D7" s="1"/>
      <c r="E7" s="1"/>
      <c r="F7" s="1"/>
      <c r="G7" s="1"/>
      <c r="H7" s="1"/>
    </row>
    <row r="8" spans="1:8" ht="18.75">
      <c r="A8" s="1"/>
      <c r="B8" s="1" t="s">
        <v>6</v>
      </c>
      <c r="C8" s="1"/>
      <c r="D8" s="1"/>
      <c r="E8" s="1"/>
      <c r="F8" s="1"/>
      <c r="G8" s="1"/>
      <c r="H8" s="1"/>
    </row>
    <row r="9" spans="1:8" ht="18.75">
      <c r="A9" s="1"/>
      <c r="B9" s="1" t="s">
        <v>7</v>
      </c>
      <c r="C9" s="3"/>
      <c r="D9" s="3"/>
      <c r="E9" s="3"/>
      <c r="F9" s="3"/>
      <c r="G9" s="3"/>
      <c r="H9" s="3"/>
    </row>
    <row r="10" spans="1:8" ht="18.75">
      <c r="A10" s="1"/>
      <c r="B10" s="1" t="s">
        <v>8</v>
      </c>
      <c r="C10" s="3"/>
      <c r="D10" s="3"/>
      <c r="E10" s="3"/>
      <c r="F10" s="3"/>
      <c r="G10" s="3"/>
      <c r="H10" s="3"/>
    </row>
    <row r="11" spans="1:8" ht="18.75">
      <c r="A11" s="1"/>
      <c r="B11" s="3"/>
      <c r="C11" s="3"/>
      <c r="D11" s="3"/>
      <c r="E11" s="3"/>
      <c r="F11" s="3"/>
      <c r="G11" s="3"/>
      <c r="H11" s="3"/>
    </row>
    <row r="12" spans="1:8" ht="18.75">
      <c r="A12" s="1"/>
      <c r="B12" s="1" t="s">
        <v>557</v>
      </c>
      <c r="C12" s="3"/>
      <c r="D12" s="3"/>
      <c r="E12" s="3"/>
      <c r="F12" s="3"/>
      <c r="G12" s="3"/>
      <c r="H12" s="3"/>
    </row>
    <row r="13" spans="1:8" ht="18.75">
      <c r="A13" s="1"/>
      <c r="B13" s="1" t="s">
        <v>148</v>
      </c>
      <c r="C13" s="3"/>
      <c r="D13" s="3"/>
      <c r="E13" s="3"/>
      <c r="F13" s="3"/>
      <c r="G13" s="3"/>
      <c r="H13" s="3"/>
    </row>
    <row r="14" spans="1:8" ht="18.75">
      <c r="A14" s="1"/>
      <c r="B14" s="1" t="s">
        <v>2</v>
      </c>
      <c r="C14" s="3"/>
      <c r="D14" s="3"/>
      <c r="E14" s="3"/>
      <c r="F14" s="3"/>
      <c r="G14" s="3"/>
      <c r="H14" s="3"/>
    </row>
    <row r="15" spans="1:8" ht="18.75">
      <c r="A15" s="1"/>
      <c r="B15" s="4" t="s">
        <v>6</v>
      </c>
      <c r="C15" s="3"/>
      <c r="D15" s="3"/>
      <c r="E15" s="3"/>
      <c r="F15" s="3"/>
      <c r="G15" s="3"/>
      <c r="H15" s="3"/>
    </row>
    <row r="16" spans="1:8" ht="18.75">
      <c r="A16" s="1"/>
      <c r="B16" s="4" t="s">
        <v>7</v>
      </c>
      <c r="C16" s="3"/>
      <c r="D16" s="3"/>
      <c r="E16" s="3"/>
      <c r="F16" s="3"/>
      <c r="G16" s="3"/>
      <c r="H16" s="3"/>
    </row>
    <row r="17" spans="1:8" ht="18.75">
      <c r="A17" s="1"/>
      <c r="B17" s="1" t="s">
        <v>8</v>
      </c>
      <c r="C17" s="1"/>
      <c r="D17" s="1"/>
      <c r="E17" s="1"/>
      <c r="F17" s="1"/>
      <c r="G17" s="1"/>
      <c r="H17" s="1"/>
    </row>
    <row r="18" spans="3:4" ht="17.25" customHeight="1">
      <c r="C18" s="162"/>
      <c r="D18" s="162" t="s">
        <v>558</v>
      </c>
    </row>
    <row r="19" spans="1:4" s="164" customFormat="1" ht="67.5" customHeight="1">
      <c r="A19" s="163" t="s">
        <v>559</v>
      </c>
      <c r="B19" s="163"/>
      <c r="C19" s="163"/>
      <c r="D19" s="163"/>
    </row>
    <row r="20" spans="1:4" s="164" customFormat="1" ht="15.75">
      <c r="A20" s="165"/>
      <c r="B20" s="165"/>
      <c r="C20" s="165"/>
      <c r="D20" s="166" t="s">
        <v>449</v>
      </c>
    </row>
    <row r="21" spans="1:4" ht="18.75">
      <c r="A21" s="167" t="s">
        <v>560</v>
      </c>
      <c r="B21" s="168" t="s">
        <v>561</v>
      </c>
      <c r="C21" s="169" t="s">
        <v>562</v>
      </c>
      <c r="D21" s="169" t="s">
        <v>159</v>
      </c>
    </row>
    <row r="22" spans="1:4" ht="30.75" customHeight="1" hidden="1">
      <c r="A22" s="170"/>
      <c r="B22" s="170"/>
      <c r="C22" s="171"/>
      <c r="D22" s="171"/>
    </row>
    <row r="23" spans="1:4" ht="18.75">
      <c r="A23" s="170" t="s">
        <v>563</v>
      </c>
      <c r="B23" s="172">
        <v>817915.13</v>
      </c>
      <c r="C23" s="172">
        <v>822900</v>
      </c>
      <c r="D23" s="172">
        <v>866500</v>
      </c>
    </row>
    <row r="24" spans="1:4" ht="18.75">
      <c r="A24" s="170" t="s">
        <v>564</v>
      </c>
      <c r="B24" s="172">
        <v>309878.68</v>
      </c>
      <c r="C24" s="172">
        <v>303200</v>
      </c>
      <c r="D24" s="172">
        <v>319200</v>
      </c>
    </row>
    <row r="25" spans="1:4" ht="18.75">
      <c r="A25" s="170" t="s">
        <v>565</v>
      </c>
      <c r="B25" s="172">
        <v>1102916.31</v>
      </c>
      <c r="C25" s="172">
        <v>1104450</v>
      </c>
      <c r="D25" s="172">
        <v>1163000</v>
      </c>
    </row>
    <row r="26" spans="1:4" ht="30.75" customHeight="1" hidden="1">
      <c r="A26" s="170"/>
      <c r="B26" s="172">
        <v>779900</v>
      </c>
      <c r="C26" s="172">
        <v>237700</v>
      </c>
      <c r="D26" s="172">
        <v>258400</v>
      </c>
    </row>
    <row r="27" spans="1:5" ht="25.5" customHeight="1" hidden="1">
      <c r="A27" s="170" t="s">
        <v>566</v>
      </c>
      <c r="B27" s="172">
        <v>779900</v>
      </c>
      <c r="C27" s="172"/>
      <c r="D27" s="172"/>
      <c r="E27" s="173"/>
    </row>
    <row r="28" spans="1:4" ht="18.75">
      <c r="A28" s="170" t="s">
        <v>567</v>
      </c>
      <c r="B28" s="172">
        <v>964470.39</v>
      </c>
      <c r="C28" s="172">
        <v>943600</v>
      </c>
      <c r="D28" s="172">
        <v>993600</v>
      </c>
    </row>
    <row r="29" spans="1:4" ht="18.75">
      <c r="A29" s="170" t="s">
        <v>568</v>
      </c>
      <c r="B29" s="172">
        <v>777877.1</v>
      </c>
      <c r="C29" s="172">
        <v>761000</v>
      </c>
      <c r="D29" s="172">
        <v>801400</v>
      </c>
    </row>
    <row r="30" spans="1:4" ht="18.75">
      <c r="A30" s="170" t="s">
        <v>569</v>
      </c>
      <c r="B30" s="172">
        <v>1574836.56</v>
      </c>
      <c r="C30" s="172">
        <v>1540700</v>
      </c>
      <c r="D30" s="172">
        <v>1622300</v>
      </c>
    </row>
    <row r="31" spans="1:4" ht="18.75">
      <c r="A31" s="170" t="s">
        <v>570</v>
      </c>
      <c r="B31" s="172">
        <v>474359.21</v>
      </c>
      <c r="C31" s="172">
        <v>464150</v>
      </c>
      <c r="D31" s="172">
        <v>488600</v>
      </c>
    </row>
    <row r="32" spans="1:4" ht="18.75">
      <c r="A32" s="170" t="s">
        <v>571</v>
      </c>
      <c r="B32" s="172">
        <v>980322.36</v>
      </c>
      <c r="C32" s="172">
        <v>959000</v>
      </c>
      <c r="D32" s="172">
        <v>1009900</v>
      </c>
    </row>
    <row r="33" spans="1:4" ht="18.75">
      <c r="A33" s="170" t="s">
        <v>572</v>
      </c>
      <c r="B33" s="172">
        <v>784237.89</v>
      </c>
      <c r="C33" s="172">
        <v>767200</v>
      </c>
      <c r="D33" s="172">
        <v>807900</v>
      </c>
    </row>
    <row r="34" spans="1:4" ht="18.75">
      <c r="A34" s="170" t="s">
        <v>573</v>
      </c>
      <c r="B34" s="172">
        <v>774746.7</v>
      </c>
      <c r="C34" s="172">
        <v>758000</v>
      </c>
      <c r="D34" s="172">
        <v>798100</v>
      </c>
    </row>
    <row r="35" spans="1:4" ht="18.75">
      <c r="A35" s="170" t="s">
        <v>574</v>
      </c>
      <c r="B35" s="172">
        <v>733651.57</v>
      </c>
      <c r="C35" s="172">
        <v>717700</v>
      </c>
      <c r="D35" s="172">
        <v>755800</v>
      </c>
    </row>
    <row r="36" spans="1:4" ht="18.75">
      <c r="A36" s="170" t="s">
        <v>575</v>
      </c>
      <c r="B36" s="172">
        <v>809581.04</v>
      </c>
      <c r="C36" s="172">
        <v>792000</v>
      </c>
      <c r="D36" s="172">
        <v>834000</v>
      </c>
    </row>
    <row r="37" spans="1:4" ht="18.75">
      <c r="A37" s="174" t="s">
        <v>576</v>
      </c>
      <c r="B37" s="175">
        <f>B23+B24+B25+B28+B29+B30+B31+B32+B33+B34+B35+B36</f>
        <v>10104792.940000001</v>
      </c>
      <c r="C37" s="176">
        <f>C23+C24+C25+C27+C28+C29+C30+C31+C32+C33+C34+C35+C36</f>
        <v>9933900</v>
      </c>
      <c r="D37" s="176">
        <f>D23+D24+D25+D27+D28+D29+D30+D31+D32+D33+D34+D35+D36</f>
        <v>10460300</v>
      </c>
    </row>
  </sheetData>
  <sheetProtection selectLockedCells="1" selectUnlockedCells="1"/>
  <mergeCells count="1">
    <mergeCell ref="A19:D19"/>
  </mergeCells>
  <printOptions/>
  <pageMargins left="0.7875" right="0.39375" top="0.5902777777777778" bottom="0.5902777777777778" header="0.5118055555555555" footer="0.5118055555555555"/>
  <pageSetup horizontalDpi="300" verticalDpi="300" orientation="portrait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/>
  <cp:lastPrinted>2018-01-29T07:38:08Z</cp:lastPrinted>
  <dcterms:created xsi:type="dcterms:W3CDTF">1999-10-28T10:18:25Z</dcterms:created>
  <dcterms:modified xsi:type="dcterms:W3CDTF">2018-01-30T14:11:39Z</dcterms:modified>
  <cp:category/>
  <cp:version/>
  <cp:contentType/>
  <cp:contentStatus/>
  <cp:revision>1</cp:revision>
</cp:coreProperties>
</file>