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A:\сайт\"/>
    </mc:Choice>
  </mc:AlternateContent>
  <xr:revisionPtr revIDLastSave="0" documentId="13_ncr:1_{981ACC18-1883-4D48-908C-CC62FEE4B8BF}" xr6:coauthVersionLast="47" xr6:coauthVersionMax="47" xr10:uidLastSave="{00000000-0000-0000-0000-000000000000}"/>
  <bookViews>
    <workbookView xWindow="3510" yWindow="495" windowWidth="13410" windowHeight="15105" xr2:uid="{00000000-000D-0000-FFFF-FFFF00000000}"/>
  </bookViews>
  <sheets>
    <sheet name="Реестр учреждений" sheetId="1" r:id="rId1"/>
  </sheets>
  <definedNames>
    <definedName name="Z_0E975661_CA74_4C7B_B211_DB169883E34E_.wvu.PrintTitles" localSheetId="0" hidden="1">'Реестр учреждений'!$3:$4</definedName>
    <definedName name="Z_0E975661_CA74_4C7B_B211_DB169883E34E_.wvu.Rows" localSheetId="0" hidden="1">'Реестр учреждений'!$26:$28,'Реестр учреждений'!$82:$92</definedName>
    <definedName name="Z_20C5E4A5_3D43_4928_9749_C7DDD9EDEB1F_.wvu.PrintTitles" localSheetId="0" hidden="1">'Реестр учреждений'!$3:$4</definedName>
    <definedName name="Z_20C5E4A5_3D43_4928_9749_C7DDD9EDEB1F_.wvu.Rows" localSheetId="0" hidden="1">'Реестр учреждений'!$26:$28,'Реестр учреждений'!$82:$92,'Реестр учреждений'!$98:$100</definedName>
    <definedName name="Z_3CCF9F74_4B3F_4E78_B359_764A877D07DD_.wvu.PrintTitles" localSheetId="0" hidden="1">'Реестр учреждений'!$3:$4</definedName>
    <definedName name="Z_3CCF9F74_4B3F_4E78_B359_764A877D07DD_.wvu.Rows" localSheetId="0" hidden="1">'Реестр учреждений'!$26:$28,'Реестр учреждений'!$85:$92,'Реестр учреждений'!$98:$100</definedName>
    <definedName name="Z_4492E150_292F_45F6_AC31_F3F194B83A7E_.wvu.PrintArea" localSheetId="0" hidden="1">'Реестр учреждений'!$A$1:$X$109</definedName>
    <definedName name="Z_4492E150_292F_45F6_AC31_F3F194B83A7E_.wvu.PrintTitles" localSheetId="0" hidden="1">'Реестр учреждений'!$3:$4</definedName>
    <definedName name="Z_4492E150_292F_45F6_AC31_F3F194B83A7E_.wvu.Rows" localSheetId="0" hidden="1">'Реестр учреждений'!$26:$28,'Реестр учреждений'!$43:$43,'Реестр учреждений'!$82:$92,'Реестр учреждений'!$98:$100</definedName>
    <definedName name="Z_75A53E4C_4F6F_4A71_95C4_C400AC6F04D4_.wvu.PrintTitles" localSheetId="0" hidden="1">'Реестр учреждений'!$3:$4</definedName>
    <definedName name="Z_75A53E4C_4F6F_4A71_95C4_C400AC6F04D4_.wvu.Rows" localSheetId="0" hidden="1">'Реестр учреждений'!$26:$28,'Реестр учреждений'!$38:$38,'Реестр учреждений'!$43:$43,'Реестр учреждений'!$82:$92</definedName>
    <definedName name="Z_CA4C341A_4123_4F51_BBCE_A078E8552788_.wvu.PrintTitles" localSheetId="0" hidden="1">'Реестр учреждений'!$3:$4</definedName>
    <definedName name="Z_CA4C341A_4123_4F51_BBCE_A078E8552788_.wvu.Rows" localSheetId="0" hidden="1">'Реестр учреждений'!$26:$28,'Реестр учреждений'!$82:$92</definedName>
    <definedName name="Z_DE2378A8_3E24_4174_BCD2_FF1979315585_.wvu.PrintTitles" localSheetId="0" hidden="1">'Реестр учреждений'!$3:$4</definedName>
    <definedName name="Z_DE2378A8_3E24_4174_BCD2_FF1979315585_.wvu.Rows" localSheetId="0" hidden="1">'Реестр учреждений'!$26:$28,'Реестр учреждений'!$43:$43,'Реестр учреждений'!$82:$92,'Реестр учреждений'!$98:$100</definedName>
    <definedName name="Z_DFD1C3D8_FEAD_43AB_9482_DDDFCF9D41ED_.wvu.PrintTitles" localSheetId="0" hidden="1">'Реестр учреждений'!$3:$4</definedName>
    <definedName name="Z_DFD1C3D8_FEAD_43AB_9482_DDDFCF9D41ED_.wvu.Rows" localSheetId="0" hidden="1">'Реестр учреждений'!$26:$28,'Реестр учреждений'!$82:$92</definedName>
    <definedName name="_xlnm.Print_Titles" localSheetId="0">'Реестр учреждений'!$3:$4</definedName>
    <definedName name="_xlnm.Print_Area" localSheetId="0">'Реестр учреждений'!$A$1:$X$109</definedName>
  </definedNames>
  <calcPr calcId="191029"/>
  <customWorkbookViews>
    <customWorkbookView name="BEST - Личное представление" guid="{20C5E4A5-3D43-4928-9749-C7DDD9EDEB1F}" mergeInterval="0" personalView="1" maximized="1" windowWidth="1916" windowHeight="855" activeSheetId="1"/>
    <customWorkbookView name="Администратор - Личное представление" guid="{75A53E4C-4F6F-4A71-95C4-C400AC6F04D4}" mergeInterval="0" personalView="1" maximized="1" windowWidth="1916" windowHeight="854" activeSheetId="1"/>
    <customWorkbookView name="Пользователь Windows - Личное представление" guid="{0E975661-CA74-4C7B-B211-DB169883E34E}" mergeInterval="0" personalView="1" maximized="1" windowWidth="1916" windowHeight="814" activeSheetId="1"/>
    <customWorkbookView name="Admin - Личное представление" guid="{3CCF9F74-4B3F-4E78-B359-764A877D07DD}" mergeInterval="0" personalView="1" maximized="1" xWindow="-8" yWindow="-8" windowWidth="1936" windowHeight="1056" activeSheetId="1"/>
    <customWorkbookView name="Admins_PK - Личное представление" guid="{CA4C341A-4123-4F51-BBCE-A078E8552788}" mergeInterval="0" personalView="1" maximized="1" windowWidth="1916" windowHeight="854" activeSheetId="1"/>
    <customWorkbookView name="Admins-PK - Личное представление" guid="{DE2378A8-3E24-4174-BCD2-FF1979315585}" mergeInterval="0" personalView="1" maximized="1" windowWidth="1916" windowHeight="854" activeSheetId="1"/>
    <customWorkbookView name="FinUprD1 - Личное представление" guid="{4492E150-292F-45F6-AC31-F3F194B83A7E}" mergeInterval="0" personalView="1" maximized="1" xWindow="-8" yWindow="-8" windowWidth="1936" windowHeight="1056" activeSheetId="1"/>
    <customWorkbookView name="AdminsPK - Личное представление" guid="{DFD1C3D8-FEAD-43AB-9482-DDDFCF9D41ED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N39" i="1"/>
  <c r="S39" i="1"/>
  <c r="J40" i="1"/>
  <c r="N40" i="1"/>
  <c r="S40" i="1"/>
  <c r="J41" i="1"/>
  <c r="N41" i="1"/>
  <c r="S41" i="1"/>
  <c r="J42" i="1"/>
  <c r="N42" i="1"/>
  <c r="S42" i="1"/>
  <c r="J44" i="1"/>
  <c r="N44" i="1"/>
  <c r="S44" i="1"/>
  <c r="J45" i="1"/>
  <c r="N45" i="1"/>
  <c r="S45" i="1"/>
  <c r="J46" i="1"/>
  <c r="N46" i="1"/>
  <c r="S46" i="1"/>
  <c r="J47" i="1"/>
  <c r="N47" i="1"/>
  <c r="S47" i="1"/>
  <c r="J49" i="1"/>
  <c r="N49" i="1"/>
  <c r="S49" i="1"/>
  <c r="N50" i="1"/>
  <c r="S50" i="1"/>
  <c r="J51" i="1"/>
  <c r="N51" i="1"/>
  <c r="S51" i="1"/>
  <c r="J52" i="1"/>
  <c r="N52" i="1"/>
  <c r="S52" i="1"/>
  <c r="J53" i="1"/>
  <c r="N53" i="1"/>
  <c r="S53" i="1"/>
  <c r="J54" i="1"/>
  <c r="N54" i="1"/>
  <c r="S54" i="1"/>
  <c r="J55" i="1"/>
  <c r="N55" i="1"/>
  <c r="S55" i="1"/>
  <c r="J56" i="1"/>
  <c r="N56" i="1"/>
  <c r="S56" i="1"/>
  <c r="J57" i="1"/>
  <c r="N57" i="1"/>
  <c r="S57" i="1"/>
  <c r="J58" i="1"/>
  <c r="N58" i="1"/>
  <c r="S58" i="1"/>
  <c r="J59" i="1"/>
  <c r="N59" i="1"/>
  <c r="S59" i="1"/>
  <c r="J60" i="1"/>
  <c r="N60" i="1"/>
  <c r="S60" i="1"/>
  <c r="J61" i="1"/>
  <c r="N61" i="1"/>
  <c r="S61" i="1"/>
  <c r="J62" i="1"/>
  <c r="N62" i="1"/>
  <c r="S62" i="1"/>
  <c r="J63" i="1"/>
  <c r="N63" i="1"/>
  <c r="S63" i="1"/>
  <c r="J64" i="1"/>
  <c r="N64" i="1"/>
  <c r="S64" i="1"/>
  <c r="J65" i="1"/>
  <c r="N65" i="1"/>
  <c r="S65" i="1"/>
  <c r="J66" i="1"/>
  <c r="N66" i="1"/>
  <c r="S66" i="1"/>
  <c r="J68" i="1"/>
  <c r="N68" i="1"/>
  <c r="S68" i="1"/>
  <c r="J69" i="1"/>
  <c r="N69" i="1"/>
  <c r="S69" i="1"/>
  <c r="J70" i="1"/>
  <c r="N70" i="1"/>
  <c r="S70" i="1"/>
  <c r="J71" i="1"/>
  <c r="N71" i="1"/>
  <c r="S71" i="1"/>
  <c r="J72" i="1"/>
  <c r="N72" i="1"/>
  <c r="S72" i="1"/>
  <c r="J73" i="1"/>
  <c r="N73" i="1"/>
  <c r="S73" i="1"/>
  <c r="J74" i="1"/>
  <c r="N74" i="1"/>
  <c r="S74" i="1"/>
  <c r="J75" i="1"/>
  <c r="N75" i="1"/>
  <c r="S75" i="1"/>
  <c r="J76" i="1"/>
  <c r="N76" i="1"/>
  <c r="S76" i="1"/>
  <c r="J77" i="1"/>
  <c r="N77" i="1"/>
  <c r="S77" i="1"/>
  <c r="J78" i="1"/>
  <c r="N78" i="1"/>
  <c r="J79" i="1"/>
  <c r="N79" i="1"/>
  <c r="J80" i="1"/>
  <c r="N80" i="1"/>
  <c r="J81" i="1"/>
  <c r="N81" i="1"/>
  <c r="J82" i="1"/>
  <c r="N82" i="1"/>
  <c r="P82" i="1"/>
  <c r="S82" i="1"/>
  <c r="J83" i="1"/>
  <c r="N83" i="1"/>
  <c r="P83" i="1"/>
  <c r="S83" i="1"/>
  <c r="J84" i="1"/>
  <c r="N84" i="1"/>
  <c r="P84" i="1"/>
  <c r="N95" i="1" l="1"/>
  <c r="J95" i="1"/>
  <c r="S94" i="1"/>
  <c r="N94" i="1"/>
  <c r="J94" i="1"/>
  <c r="S93" i="1"/>
  <c r="N93" i="1"/>
  <c r="J93" i="1"/>
</calcChain>
</file>

<file path=xl/sharedStrings.xml><?xml version="1.0" encoding="utf-8"?>
<sst xmlns="http://schemas.openxmlformats.org/spreadsheetml/2006/main" count="486" uniqueCount="242">
  <si>
    <t>№ п/п</t>
  </si>
  <si>
    <t>Полное официальное наименование муниципального учреждения</t>
  </si>
  <si>
    <t>Юридический адрес</t>
  </si>
  <si>
    <t>Штатная численность работников (включая тарификацию), единиц</t>
  </si>
  <si>
    <t>Код</t>
  </si>
  <si>
    <t>Наименование</t>
  </si>
  <si>
    <t>ОКВЭД (основной вид деятельности)</t>
  </si>
  <si>
    <t>…</t>
  </si>
  <si>
    <t>ИТОГО</t>
  </si>
  <si>
    <t>Учредитель (орган местного самоуправления)</t>
  </si>
  <si>
    <t>Муниципальные казенные учреждения</t>
  </si>
  <si>
    <t>Муниципальные автономные учреждения</t>
  </si>
  <si>
    <t>Муниципальные бюджетные учреждения</t>
  </si>
  <si>
    <t>ОМСУ</t>
  </si>
  <si>
    <t>Муниципальные унитарные предприятия</t>
  </si>
  <si>
    <t>Фактическая численность работников, чел. (актуальная)</t>
  </si>
  <si>
    <t>Выручка</t>
  </si>
  <si>
    <t xml:space="preserve">Себестоимость продаж </t>
  </si>
  <si>
    <t xml:space="preserve">Чистая прибыль (убыток) </t>
  </si>
  <si>
    <t>Наличие собств. земел. участка в хозведении, га</t>
  </si>
  <si>
    <r>
      <t>Наличие собств. имущества в хозведении (здания), м</t>
    </r>
    <r>
      <rPr>
        <vertAlign val="superscript"/>
        <sz val="11"/>
        <color theme="1"/>
        <rFont val="Times New Roman"/>
        <family val="1"/>
        <charset val="204"/>
      </rPr>
      <t>2</t>
    </r>
  </si>
  <si>
    <t xml:space="preserve">Объем средств  сметы / муниципального задания, тыс. рублей </t>
  </si>
  <si>
    <t xml:space="preserve">Объем средств  приносящей доход деятельности, тыс. рублей </t>
  </si>
  <si>
    <t>243550,Брянская область, пгт Погар, ул. Ленина, д.1</t>
  </si>
  <si>
    <t>Контрольно-счетная палата Погарского района</t>
  </si>
  <si>
    <t>Погарский районный Совет народных депутатов</t>
  </si>
  <si>
    <t>Комитет по управлению  муниципальным имуществом администрации Погарского района</t>
  </si>
  <si>
    <t>Финансовое управление администрации Погарского района</t>
  </si>
  <si>
    <t>Управление образования администрации Погарского района</t>
  </si>
  <si>
    <t>84.11.3</t>
  </si>
  <si>
    <t>Деятельность органов местного самоуправления по управлению вопросами общего характера</t>
  </si>
  <si>
    <t>МКУ  "Единая дежурно-диспетчерская  служба Погарского района"</t>
  </si>
  <si>
    <t>МБУ "МФЦ ПГ и МУ в Погарском районе"</t>
  </si>
  <si>
    <t>243550, Брянская область, пгт Погар, ул.Ленина, д.111</t>
  </si>
  <si>
    <t>84.30</t>
  </si>
  <si>
    <t>Деятельность в области обязательного социального обеспечения</t>
  </si>
  <si>
    <t>МБУ "Гетуновский сельский Дом Культуры…"</t>
  </si>
  <si>
    <t>Гетуновская сельская администрация</t>
  </si>
  <si>
    <t>МБУК "ЦБС Погарского района"</t>
  </si>
  <si>
    <t>243550,Брянская область, пгт Погар, пл.Советская, д.20</t>
  </si>
  <si>
    <t>91.01</t>
  </si>
  <si>
    <t>Деятельность библиотек и архивов</t>
  </si>
  <si>
    <t>МБУ "ФОК Погарского района"</t>
  </si>
  <si>
    <t>243550, Брянская область, пгт Погар, ул. Чехова, д.9а</t>
  </si>
  <si>
    <t> Деятельность в области спорта</t>
  </si>
  <si>
    <t>МБУК "Музей "Радогощ"</t>
  </si>
  <si>
    <t>243550, Брянская область, пгт. Погар, пл. Советская, д7</t>
  </si>
  <si>
    <t>91.02</t>
  </si>
  <si>
    <t>Деятельность музеев</t>
  </si>
  <si>
    <t>МБУК "Погарский районный Дом культуры"</t>
  </si>
  <si>
    <t>243550, Брянская область, пгт. Погар, пл. Советская, д1</t>
  </si>
  <si>
    <t>90.04.3</t>
  </si>
  <si>
    <t>Деятельность учреждений клубного типа: клубов, дворцов и домов культуры, домов народного творчества</t>
  </si>
  <si>
    <t>муниципальное автономное учреждение Погарского района "Спортивный центр "Одиссей"</t>
  </si>
  <si>
    <t>243550, Брянская область, пгт Погар, ул.2-й квартал, д.19</t>
  </si>
  <si>
    <t>Деятельность в области спорта</t>
  </si>
  <si>
    <t>МУП "Погарский ЛСПК"</t>
  </si>
  <si>
    <t>243550, пгт Погар, ул.Ленина,172</t>
  </si>
  <si>
    <t>лесоводство и лесозаготовки</t>
  </si>
  <si>
    <t>243550, пгт Погар, ул. Советская,7</t>
  </si>
  <si>
    <t>МУП МУЖКХ</t>
  </si>
  <si>
    <t>243550, пгт Погар, ул. Советская,22</t>
  </si>
  <si>
    <t>68.32.1</t>
  </si>
  <si>
    <t>управление эксплуататцией жилого фонда</t>
  </si>
  <si>
    <t>81.29.9</t>
  </si>
  <si>
    <t>деятельность по чистке и уборке</t>
  </si>
  <si>
    <t>МУП "Машинотехнологическая станция Погарского района"</t>
  </si>
  <si>
    <t>243550, пгт Погар, ул. Полевая, д.6</t>
  </si>
  <si>
    <t>01.41.1</t>
  </si>
  <si>
    <t>предоставление услуг, связанных с производством с/х продукции</t>
  </si>
  <si>
    <t>МУП "Погарский районный водоканал"</t>
  </si>
  <si>
    <t>водоотведение прочие</t>
  </si>
  <si>
    <t>85.14</t>
  </si>
  <si>
    <t>85.13</t>
  </si>
  <si>
    <t>85.12</t>
  </si>
  <si>
    <t>85.11</t>
  </si>
  <si>
    <t>образование дошкольное</t>
  </si>
  <si>
    <t>85.41</t>
  </si>
  <si>
    <t>93.19</t>
  </si>
  <si>
    <t>243561,Брянская область,Погарский район,с.Борщово ,ул. Сабурова, д.60</t>
  </si>
  <si>
    <t>84.11.35</t>
  </si>
  <si>
    <t>Деятельность органов местного самоуправления сельских поселений</t>
  </si>
  <si>
    <t>243558,Брянская область,Погарский район,д.Вадьковка ,ул. Комсомольская, д.4</t>
  </si>
  <si>
    <t>243570,Брянская область,Погарский район,с.Витемля ,ул. Школьная, д.1</t>
  </si>
  <si>
    <t>243543,Брянская область,Погарский район,п.Гетуновка,ул.Центральная,д.18</t>
  </si>
  <si>
    <t>243560,Брянская область,Погарский район,с.Городище,ул.Чапаева,д.2</t>
  </si>
  <si>
    <t>243540,Брянская область,Погарский район,с.Гринево,ул.Новая,д.1</t>
  </si>
  <si>
    <t>Долботовская сельская администрация</t>
  </si>
  <si>
    <t>243554,Брянская область,Погарский район,д.Долботово,ул.Новая,д.18</t>
  </si>
  <si>
    <t>243563,Брянская область,Погарский район,с.Кистер,ул.Центральная,д.3</t>
  </si>
  <si>
    <t>243575,Брянская область,Погарский район,с.Посудичи,ул.Советская,д.68</t>
  </si>
  <si>
    <t>243558,Брянская область,Погарский район,с.Суворово,ул.Первомайская,д.35а</t>
  </si>
  <si>
    <t>Чаусовская сельская администрация</t>
  </si>
  <si>
    <t>243553,Брянская область,Погарский район,с.Юдиново,ул.Бойня,д.1</t>
  </si>
  <si>
    <t>93.11</t>
  </si>
  <si>
    <t>Администрация Погарского района Брянской области</t>
  </si>
  <si>
    <t>243550 Брянская обл. пгт Погар,ул.Ленина,д.1а</t>
  </si>
  <si>
    <t>Муниципальное казенное учреждение "Хозяйственно-эксплуатационная контора Погарского района"</t>
  </si>
  <si>
    <t>82.11</t>
  </si>
  <si>
    <t>деятельность административно-хозяйственная комплексная  по обеспечению работы организаций</t>
  </si>
  <si>
    <t>243556 Брянская обл., Погарский р-он, с. Чеховка, ул. Новая д.37</t>
  </si>
  <si>
    <t>243575 Брянская обл., Погарский р-он, с. Посудичи, ул Советская д.65</t>
  </si>
  <si>
    <t>243557 Брянская обл., Погарский р-он, д. Романовка, ул. Заречная д. 34</t>
  </si>
  <si>
    <t>0210</t>
  </si>
  <si>
    <t>243543,Брянская область,Погарский район, п.Гетуновка, ул.Центральная, д.20</t>
  </si>
  <si>
    <t>82.20</t>
  </si>
  <si>
    <t>Деятельность центров обработки телефонных вызовов</t>
  </si>
  <si>
    <t>нет</t>
  </si>
  <si>
    <t>Решением арбитражного суда Брянской области от 20 февраля 2018 года по делу №А09-2955/2017  МУП "Машинотехнологическая станция Погарского района" несостоятельным должником (банкротом)</t>
  </si>
  <si>
    <t>ИНН</t>
  </si>
  <si>
    <t>Витемлянская сельская администрация Погарского района Брянской области</t>
  </si>
  <si>
    <t>Гетуновская сельская администрация Погарского района Брянской области</t>
  </si>
  <si>
    <t>Деятельность учреждений клубного типа:клубов,дворцов и домов культуры,домов народного творчества</t>
  </si>
  <si>
    <t>Городищенская сельская администрация Погарского района Брянской области</t>
  </si>
  <si>
    <t>Гриневская сельская администрация Погарского района Брянской области</t>
  </si>
  <si>
    <t>Кистерская сельская администрация Погарского района Брянской области</t>
  </si>
  <si>
    <t>Вадьковская сельская администрация Погарского района Брянской области</t>
  </si>
  <si>
    <t>Борщовская сельская администрация Погарского района Брянской области</t>
  </si>
  <si>
    <t>Посудичская сельская администрация Погарского района Брянской области</t>
  </si>
  <si>
    <t>Суворовская сельская администрация Погарского района Брянской области</t>
  </si>
  <si>
    <t>Чаусовская сельская администрация Погарского района Брянской области</t>
  </si>
  <si>
    <t>Юдиновская сельская администрация Погарского района Брянской области</t>
  </si>
  <si>
    <t>243571,Брянская область,Погарский район,с.Чаусы,ул.Корпоративная,д.11</t>
  </si>
  <si>
    <t>Борщовская сельская администрация</t>
  </si>
  <si>
    <t>Вадьковская сельская администрация</t>
  </si>
  <si>
    <t>Витемлянская сельская администрация</t>
  </si>
  <si>
    <t>Гриневская сельская администрация</t>
  </si>
  <si>
    <t>Кистерская сельская администрация</t>
  </si>
  <si>
    <t>Посудичская сельская администрация</t>
  </si>
  <si>
    <t>Суворовская сельская администрация</t>
  </si>
  <si>
    <t>Юдиновская сельская администрация</t>
  </si>
  <si>
    <t>75.11.31</t>
  </si>
  <si>
    <t>84.11.31</t>
  </si>
  <si>
    <t>Долботовская сельская администрация Погарского района Брянской области</t>
  </si>
  <si>
    <t>МБОУ Андрейковичская СОШ</t>
  </si>
  <si>
    <t>243565, Брянская обл., Погарский район с. Андрейковичи ул.Зеленая д.17</t>
  </si>
  <si>
    <t>Образование среднее общее</t>
  </si>
  <si>
    <t xml:space="preserve">МБОУ Березовская ООШ              </t>
  </si>
  <si>
    <t>243565, Брянская обл., Погарский район с.Борщево, ул. Яковца д.43</t>
  </si>
  <si>
    <t xml:space="preserve">МБОУ Борщовская СОШ              </t>
  </si>
  <si>
    <t>МБОУ Бобрикская СОШ</t>
  </si>
  <si>
    <t>243565, Брянская обл., Погарский район с. Бобрик ул. Школьная д.6</t>
  </si>
  <si>
    <t>МБОУ Витемлянская СОШ</t>
  </si>
  <si>
    <t>243565, Брянская обл., Погарский район с. Витемля ул. Школьная д.9</t>
  </si>
  <si>
    <t xml:space="preserve">МБОУ Вадьковская СОШ             </t>
  </si>
  <si>
    <t>243565, Брянская обл., Погарский район д. Вадьковка ул. Пролетарская д.2</t>
  </si>
  <si>
    <t xml:space="preserve">МБОУ Граборовская НОШ            </t>
  </si>
  <si>
    <t>243565, Брянская обл., Погарский район п. Чайкино ул. Светлая д.8</t>
  </si>
  <si>
    <t>Образование начальное общее</t>
  </si>
  <si>
    <t xml:space="preserve">МБОУ Гетуновская СОШ </t>
  </si>
  <si>
    <t>243565, Брянская обл., Погарский район п.Гетуновка ул. В.Ивашкова д.24</t>
  </si>
  <si>
    <t>МБОУ Гриневская СОШ</t>
  </si>
  <si>
    <t>243565, Брянская обл., Погарский район с. Гринево ул.Новая д.7а</t>
  </si>
  <si>
    <t xml:space="preserve">МБОУ Городищенская СОШ        </t>
  </si>
  <si>
    <t>243565, Брянская обл., Погарский район с.Городище ул. Школьная д.18</t>
  </si>
  <si>
    <t>МБОУ Горицкая ООШ</t>
  </si>
  <si>
    <t>243565, Брянская обл., Погарский район д. Горицы ул. Благодатная д.8а</t>
  </si>
  <si>
    <t>Образование основное общее</t>
  </si>
  <si>
    <t>МБОУ Дареевская ООШ</t>
  </si>
  <si>
    <t>243565, Брянская обл., Погарский район с. Дареевск ул. Ленина д.32</t>
  </si>
  <si>
    <t xml:space="preserve">МБОУ Долботовская СОШ           </t>
  </si>
  <si>
    <t>243565, Брянская обл., Погарский район д. Долботово ул. Новая д.19а</t>
  </si>
  <si>
    <t xml:space="preserve">МБОУ Куровская ООШ                </t>
  </si>
  <si>
    <t>243565, Брянская обл., Погарский район с. Курово ул. Первомайская д.25Б</t>
  </si>
  <si>
    <t xml:space="preserve">МБОУ Кистерская СОШ               </t>
  </si>
  <si>
    <t>243565, Брянская обл., Погарский район с. Кистер ул. Центральная д.10</t>
  </si>
  <si>
    <t xml:space="preserve">МБОУ Мадеевская ООШ             </t>
  </si>
  <si>
    <t>243565, Брянская обл., Погарский район д. Мадеевка ул. Полева д.3</t>
  </si>
  <si>
    <t>МБОУ Посудичская ООШ</t>
  </si>
  <si>
    <t>243565, Брянская обл., Погарский район с. Посудичи ул. Советская Д.66</t>
  </si>
  <si>
    <t xml:space="preserve">МБОУ ПСШ № 1                 </t>
  </si>
  <si>
    <t>243565, Брянская обл.,  пгт Погар ул. Гагарина д.27</t>
  </si>
  <si>
    <t xml:space="preserve">МБОУ ПСШ № 2                 </t>
  </si>
  <si>
    <t>243565, Брянская обл., пгт Погар ул. Чехова д.10</t>
  </si>
  <si>
    <t xml:space="preserve">МБОУ Суворовская СОШ           </t>
  </si>
  <si>
    <t>243565, Брянская обл., Погарский район с. Суворово ул. Первомайская д.2а</t>
  </si>
  <si>
    <t xml:space="preserve">МБОУ Стеченская СОШ             </t>
  </si>
  <si>
    <t>243565, Брянская обл., Погарский район с. Стечна ул. Школьная д.31</t>
  </si>
  <si>
    <t>МБОУ Сопычевская СОШ</t>
  </si>
  <si>
    <t>243565, Брянская обл., Погарский район с. Сопычи ул. Садовая д.2</t>
  </si>
  <si>
    <t>МБОУ Чеховская ООШ</t>
  </si>
  <si>
    <t>243565, Брянская обл., Погарский район с. Чеховка ул. Новая д.38</t>
  </si>
  <si>
    <t xml:space="preserve">МБОУ Юдиновская СОШ             </t>
  </si>
  <si>
    <t>243565, Брянская обл., Погарский район с. Юдиново ул. Новая д.8а</t>
  </si>
  <si>
    <t>МБОУ Романовская ООШ</t>
  </si>
  <si>
    <t>243565, Брянская обл., Погарский район д. Романовка ул. Заречная д.35</t>
  </si>
  <si>
    <t>МБДОУ Борщовский детский сад</t>
  </si>
  <si>
    <t>243565, Брянская обл., Погарский район с.Борщево, ул. Яковца д.44</t>
  </si>
  <si>
    <t>Образование дошкольное</t>
  </si>
  <si>
    <t>МБДОУ Витемлянский детский сад</t>
  </si>
  <si>
    <t>243565, Брянская обл., Погарский район с. Витемля ул. Школьная д.7</t>
  </si>
  <si>
    <t>МБДОУ Городищенский детский сад</t>
  </si>
  <si>
    <t>243565, Брянская обл., Погарский район с. Городище ул. Чапаева д.21А</t>
  </si>
  <si>
    <t xml:space="preserve">МБДОУ Гриневский детский сад       </t>
  </si>
  <si>
    <t>243565, Брянская обл., Погарский район с. Гринево ул. Октябрьская д.3А</t>
  </si>
  <si>
    <t>МБДОУ Гетуновский детский сад</t>
  </si>
  <si>
    <t>243565, Брянская обл., Погарский район п. Гетуновка ул.Центральная д.4</t>
  </si>
  <si>
    <t>МБДОУ Стеченский детский сад</t>
  </si>
  <si>
    <t>243565, Брянская обл., Погарский район с. Стечна ул. Озерная д.10</t>
  </si>
  <si>
    <t>МБДОУ Кистерский детский сад</t>
  </si>
  <si>
    <t>243565, Брянская обл., Погарский район с. Кистер ул. Центральная д.9</t>
  </si>
  <si>
    <t>МБДОУ Лукинский детский сад</t>
  </si>
  <si>
    <t>243565, Брянская обл., Погарский район д. Лукин ул. Красная д.25А</t>
  </si>
  <si>
    <t>МБДОУ Чайкинский детский сад</t>
  </si>
  <si>
    <t>243565, Брянская обл., Погарский район п. Чайкинский ул. Светлая д.26</t>
  </si>
  <si>
    <t>МБДОУ Куровский детский сад</t>
  </si>
  <si>
    <t>243565, Брянская обл., Погарский район с. Курово пер. Первомайский д.8</t>
  </si>
  <si>
    <t xml:space="preserve">МБДОУ Юдиновский  детский сад    </t>
  </si>
  <si>
    <t>243565, Брянская обл., Погарский район с. Юдиново ул. Молодежная д.3</t>
  </si>
  <si>
    <t>МБДОУ детский сад комбинированного вида  № 1 пгт Погар</t>
  </si>
  <si>
    <t>243565, Брянская обл., пгт Погар ул. Октябрьская д.31</t>
  </si>
  <si>
    <t>МБДОУ детский сад  № 3 пгт Погар</t>
  </si>
  <si>
    <t>243565, Брянская обл., пгт Погар ул. Жданова д.7</t>
  </si>
  <si>
    <t>МБДОУ детский сад комбинированного вида  № 4 пгт Погар</t>
  </si>
  <si>
    <t>243565, Брянская обл., пгт Погар ул. 2-ой квартал д.13 А</t>
  </si>
  <si>
    <t>МБДОУ детский сад  № 5 пгт Погар</t>
  </si>
  <si>
    <t>243565, Брянская обл.,  пгт Погар ул. 2-ой квартал</t>
  </si>
  <si>
    <t>МБДОУ Вадьковский детский сад</t>
  </si>
  <si>
    <t>243565, Брянская обл., Погарский район д. Вадьковка ул. Пролетарская д.11</t>
  </si>
  <si>
    <t xml:space="preserve"> дошкольная группа при МБОУ Посудичская ООШ</t>
  </si>
  <si>
    <t xml:space="preserve"> дошкольная группа  при МБОУ Романовская ООШ</t>
  </si>
  <si>
    <t xml:space="preserve"> дошкольная группа  при МБОУ Чеховская ООШ</t>
  </si>
  <si>
    <t>243550, Брянская обл., пгт Погар ул. Ленина д.1А</t>
  </si>
  <si>
    <t>Образование дополнительное детей и взрослых</t>
  </si>
  <si>
    <t>243565, Брянская обл., пгт Погар пл. Советская д.2А</t>
  </si>
  <si>
    <t>Деятельность в области спорта прочие</t>
  </si>
  <si>
    <t>243565, Брянская обл.,  пгт Погар</t>
  </si>
  <si>
    <t>96.09</t>
  </si>
  <si>
    <t>Предоставление прочих персональных услуг, не включеных в другие группировки</t>
  </si>
  <si>
    <t>2022 год (план)</t>
  </si>
  <si>
    <t>1214,5 ( ДК) 349,20 ( склад ДК)</t>
  </si>
  <si>
    <t>0,18 (земля  ДК) 0,157 (земля склад ДК)</t>
  </si>
  <si>
    <t>1065,3(школа),9,7(котельная)</t>
  </si>
  <si>
    <t>Муниципальное бюджетное образовательное учреждение дополнительного образования "Погарская детская школа искусств"</t>
  </si>
  <si>
    <t>Муниципальное бюджетное  учреждение дополнительного образования "Погарская ДЮСШ"</t>
  </si>
  <si>
    <t>Муниципальное бюджетное учреждение  дополнительного образования "Погарский ДТ"</t>
  </si>
  <si>
    <t>Муниципальное бюджетное  учреждение  "Центр ППМСП"Погарского района</t>
  </si>
  <si>
    <t>2021  год (факт)</t>
  </si>
  <si>
    <t>2023 год (план)</t>
  </si>
  <si>
    <t>факт на 01.11.2022</t>
  </si>
  <si>
    <t>факт на 01.11.2022,</t>
  </si>
  <si>
    <t>Реестр муниципальных учреждений Погарского района (городского округа) по состоянию на 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</si>
</sst>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4" borderId="1" xfId="0" applyFont="1" applyFill="1" applyBorder="1"/>
    <xf numFmtId="164" fontId="6" fillId="4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1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164" fontId="1" fillId="4" borderId="10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165" fontId="1" fillId="4" borderId="10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6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BW306"/>
  <sheetViews>
    <sheetView tabSelected="1" zoomScale="60" zoomScaleNormal="60" zoomScaleSheetLayoutView="55" workbookViewId="0"/>
  </sheetViews>
  <sheetFormatPr defaultRowHeight="15" x14ac:dyDescent="0.25"/>
  <cols>
    <col min="2" max="2" width="41.42578125" customWidth="1"/>
    <col min="3" max="3" width="22.85546875" style="31" customWidth="1"/>
    <col min="4" max="4" width="34.5703125" customWidth="1"/>
    <col min="5" max="5" width="40.140625" customWidth="1"/>
    <col min="6" max="6" width="13.42578125" customWidth="1"/>
    <col min="7" max="7" width="20.28515625" customWidth="1"/>
    <col min="8" max="10" width="12.7109375" style="7" customWidth="1"/>
    <col min="11" max="12" width="16.28515625" style="7" customWidth="1"/>
    <col min="13" max="17" width="12.7109375" style="7" customWidth="1"/>
    <col min="18" max="19" width="12.7109375" customWidth="1"/>
    <col min="20" max="20" width="9.42578125" customWidth="1"/>
    <col min="21" max="21" width="10" customWidth="1"/>
    <col min="22" max="22" width="9.42578125" customWidth="1"/>
    <col min="23" max="23" width="10.42578125" customWidth="1"/>
    <col min="24" max="24" width="11.28515625" customWidth="1"/>
  </cols>
  <sheetData>
    <row r="1" spans="1:131" x14ac:dyDescent="0.25">
      <c r="A1" s="5" t="s">
        <v>241</v>
      </c>
      <c r="B1" s="1"/>
      <c r="C1" s="30"/>
      <c r="D1" s="1"/>
      <c r="E1" s="1"/>
    </row>
    <row r="2" spans="1:131" x14ac:dyDescent="0.25">
      <c r="A2" s="1"/>
      <c r="B2" s="1"/>
      <c r="C2" s="30"/>
      <c r="D2" s="1"/>
      <c r="E2" s="1"/>
    </row>
    <row r="3" spans="1:131" ht="78" customHeight="1" x14ac:dyDescent="0.25">
      <c r="A3" s="79" t="s">
        <v>0</v>
      </c>
      <c r="B3" s="80" t="s">
        <v>1</v>
      </c>
      <c r="C3" s="28" t="s">
        <v>109</v>
      </c>
      <c r="D3" s="81" t="s">
        <v>9</v>
      </c>
      <c r="E3" s="82" t="s">
        <v>2</v>
      </c>
      <c r="F3" s="82" t="s">
        <v>6</v>
      </c>
      <c r="G3" s="82"/>
      <c r="H3" s="86" t="s">
        <v>3</v>
      </c>
      <c r="I3" s="86" t="s">
        <v>15</v>
      </c>
      <c r="J3" s="83" t="s">
        <v>21</v>
      </c>
      <c r="K3" s="84"/>
      <c r="L3" s="84"/>
      <c r="M3" s="85"/>
      <c r="N3" s="86" t="s">
        <v>22</v>
      </c>
      <c r="O3" s="86"/>
      <c r="P3" s="86"/>
      <c r="Q3" s="86"/>
      <c r="R3" s="83" t="s">
        <v>20</v>
      </c>
      <c r="S3" s="86" t="s">
        <v>19</v>
      </c>
    </row>
    <row r="4" spans="1:131" ht="52.5" customHeight="1" x14ac:dyDescent="0.25">
      <c r="A4" s="79"/>
      <c r="B4" s="80"/>
      <c r="C4" s="29"/>
      <c r="D4" s="81"/>
      <c r="E4" s="82"/>
      <c r="F4" s="4" t="s">
        <v>4</v>
      </c>
      <c r="G4" s="4" t="s">
        <v>5</v>
      </c>
      <c r="H4" s="86"/>
      <c r="I4" s="86"/>
      <c r="J4" s="8" t="s">
        <v>237</v>
      </c>
      <c r="K4" s="8" t="s">
        <v>229</v>
      </c>
      <c r="L4" s="8" t="s">
        <v>239</v>
      </c>
      <c r="M4" s="25" t="s">
        <v>238</v>
      </c>
      <c r="N4" s="8" t="s">
        <v>237</v>
      </c>
      <c r="O4" s="8" t="s">
        <v>229</v>
      </c>
      <c r="P4" s="9" t="s">
        <v>239</v>
      </c>
      <c r="Q4" s="8" t="s">
        <v>238</v>
      </c>
      <c r="R4" s="87"/>
      <c r="S4" s="86"/>
    </row>
    <row r="5" spans="1:131" x14ac:dyDescent="0.25">
      <c r="A5" s="88" t="s">
        <v>13</v>
      </c>
      <c r="B5" s="88"/>
      <c r="C5" s="89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90"/>
    </row>
    <row r="6" spans="1:131" s="2" customFormat="1" ht="94.5" x14ac:dyDescent="0.25">
      <c r="A6" s="33">
        <v>1</v>
      </c>
      <c r="B6" s="40" t="s">
        <v>95</v>
      </c>
      <c r="C6" s="35">
        <v>3223000955</v>
      </c>
      <c r="D6" s="40" t="s">
        <v>95</v>
      </c>
      <c r="E6" s="35" t="s">
        <v>23</v>
      </c>
      <c r="F6" s="33" t="s">
        <v>132</v>
      </c>
      <c r="G6" s="45" t="s">
        <v>30</v>
      </c>
      <c r="H6" s="39">
        <v>58</v>
      </c>
      <c r="I6" s="39">
        <v>59</v>
      </c>
      <c r="J6" s="39">
        <v>169317.6</v>
      </c>
      <c r="K6" s="39">
        <v>140662</v>
      </c>
      <c r="L6" s="39">
        <v>139318</v>
      </c>
      <c r="M6" s="39">
        <v>126584.7</v>
      </c>
      <c r="N6" s="39">
        <v>0</v>
      </c>
      <c r="O6" s="39">
        <v>0</v>
      </c>
      <c r="P6" s="39">
        <v>0</v>
      </c>
      <c r="Q6" s="39">
        <v>0</v>
      </c>
      <c r="R6" s="39">
        <v>3790.6</v>
      </c>
      <c r="S6" s="72">
        <v>0.50409999999999999</v>
      </c>
      <c r="T6" s="11"/>
      <c r="U6" s="12"/>
    </row>
    <row r="7" spans="1:131" s="2" customFormat="1" ht="94.5" x14ac:dyDescent="0.25">
      <c r="A7" s="33">
        <v>2</v>
      </c>
      <c r="B7" s="40" t="s">
        <v>24</v>
      </c>
      <c r="C7" s="35">
        <v>3252501258</v>
      </c>
      <c r="D7" s="35" t="s">
        <v>25</v>
      </c>
      <c r="E7" s="35" t="s">
        <v>23</v>
      </c>
      <c r="F7" s="33" t="s">
        <v>132</v>
      </c>
      <c r="G7" s="45" t="s">
        <v>30</v>
      </c>
      <c r="H7" s="39">
        <v>2</v>
      </c>
      <c r="I7" s="39">
        <v>1</v>
      </c>
      <c r="J7" s="39">
        <v>1385.8</v>
      </c>
      <c r="K7" s="39">
        <v>1406.2</v>
      </c>
      <c r="L7" s="39">
        <v>933.3</v>
      </c>
      <c r="M7" s="39">
        <v>1374.4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12"/>
      <c r="U7" s="12"/>
    </row>
    <row r="8" spans="1:131" s="2" customFormat="1" ht="94.5" x14ac:dyDescent="0.25">
      <c r="A8" s="33">
        <v>3</v>
      </c>
      <c r="B8" s="40" t="s">
        <v>25</v>
      </c>
      <c r="C8" s="35">
        <v>3223004068</v>
      </c>
      <c r="D8" s="35" t="s">
        <v>25</v>
      </c>
      <c r="E8" s="35" t="s">
        <v>23</v>
      </c>
      <c r="F8" s="33" t="s">
        <v>132</v>
      </c>
      <c r="G8" s="45" t="s">
        <v>30</v>
      </c>
      <c r="H8" s="39">
        <v>2</v>
      </c>
      <c r="I8" s="39">
        <v>2</v>
      </c>
      <c r="J8" s="39">
        <v>1635.4</v>
      </c>
      <c r="K8" s="39">
        <v>1667.6</v>
      </c>
      <c r="L8" s="39">
        <v>1288.2</v>
      </c>
      <c r="M8" s="39">
        <v>1538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12"/>
      <c r="U8" s="12"/>
    </row>
    <row r="9" spans="1:131" s="2" customFormat="1" ht="94.5" x14ac:dyDescent="0.25">
      <c r="A9" s="33">
        <v>4</v>
      </c>
      <c r="B9" s="40" t="s">
        <v>26</v>
      </c>
      <c r="C9" s="35">
        <v>3223005343</v>
      </c>
      <c r="D9" s="40" t="s">
        <v>95</v>
      </c>
      <c r="E9" s="35" t="s">
        <v>23</v>
      </c>
      <c r="F9" s="33" t="s">
        <v>131</v>
      </c>
      <c r="G9" s="45" t="s">
        <v>30</v>
      </c>
      <c r="H9" s="39">
        <v>7</v>
      </c>
      <c r="I9" s="39">
        <v>7</v>
      </c>
      <c r="J9" s="39">
        <v>2521.5</v>
      </c>
      <c r="K9" s="39">
        <v>2891.7</v>
      </c>
      <c r="L9" s="39">
        <v>2402.6</v>
      </c>
      <c r="M9" s="39">
        <v>3251.6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12"/>
      <c r="U9" s="12"/>
    </row>
    <row r="10" spans="1:131" s="12" customFormat="1" ht="94.5" x14ac:dyDescent="0.25">
      <c r="A10" s="33">
        <v>5</v>
      </c>
      <c r="B10" s="40" t="s">
        <v>27</v>
      </c>
      <c r="C10" s="35">
        <v>3223001941</v>
      </c>
      <c r="D10" s="40" t="s">
        <v>95</v>
      </c>
      <c r="E10" s="35" t="s">
        <v>23</v>
      </c>
      <c r="F10" s="33" t="s">
        <v>29</v>
      </c>
      <c r="G10" s="45" t="s">
        <v>30</v>
      </c>
      <c r="H10" s="39">
        <v>11</v>
      </c>
      <c r="I10" s="39">
        <v>11</v>
      </c>
      <c r="J10" s="39">
        <v>6161.8</v>
      </c>
      <c r="K10" s="39">
        <v>6021.8</v>
      </c>
      <c r="L10" s="39">
        <v>4659</v>
      </c>
      <c r="M10" s="39">
        <v>6271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</row>
    <row r="11" spans="1:131" s="32" customFormat="1" ht="112.5" customHeight="1" x14ac:dyDescent="0.25">
      <c r="A11" s="42">
        <v>6</v>
      </c>
      <c r="B11" s="40" t="s">
        <v>28</v>
      </c>
      <c r="C11" s="35">
        <v>3223002511</v>
      </c>
      <c r="D11" s="40" t="s">
        <v>95</v>
      </c>
      <c r="E11" s="19" t="s">
        <v>96</v>
      </c>
      <c r="F11" s="42" t="s">
        <v>29</v>
      </c>
      <c r="G11" s="73" t="s">
        <v>30</v>
      </c>
      <c r="H11" s="39">
        <v>2</v>
      </c>
      <c r="I11" s="39">
        <v>2</v>
      </c>
      <c r="J11" s="39">
        <v>1322.2</v>
      </c>
      <c r="K11" s="39">
        <v>1459913</v>
      </c>
      <c r="L11" s="39">
        <v>1145.0999999999999</v>
      </c>
      <c r="M11" s="39">
        <v>1539.3</v>
      </c>
      <c r="N11" s="39">
        <v>0</v>
      </c>
      <c r="O11" s="39">
        <v>0</v>
      </c>
      <c r="P11" s="39">
        <v>0</v>
      </c>
      <c r="Q11" s="39"/>
      <c r="R11" s="39">
        <v>0</v>
      </c>
      <c r="S11" s="39">
        <v>0</v>
      </c>
      <c r="T11" s="12"/>
      <c r="U11" s="10"/>
      <c r="V11" s="10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</row>
    <row r="12" spans="1:131" s="2" customFormat="1" ht="112.5" customHeight="1" x14ac:dyDescent="0.25">
      <c r="A12" s="37">
        <v>7</v>
      </c>
      <c r="B12" s="58" t="s">
        <v>117</v>
      </c>
      <c r="C12" s="34">
        <v>3252001463</v>
      </c>
      <c r="D12" s="34" t="s">
        <v>123</v>
      </c>
      <c r="E12" s="34" t="s">
        <v>79</v>
      </c>
      <c r="F12" s="34" t="s">
        <v>80</v>
      </c>
      <c r="G12" s="34" t="s">
        <v>81</v>
      </c>
      <c r="H12" s="36">
        <v>4.4000000000000004</v>
      </c>
      <c r="I12" s="36">
        <v>3.4</v>
      </c>
      <c r="J12" s="38">
        <v>1685.1</v>
      </c>
      <c r="K12" s="38">
        <v>1698.7</v>
      </c>
      <c r="L12" s="38">
        <v>1202.7860000000001</v>
      </c>
      <c r="M12" s="38">
        <v>1465.6949999999999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spans="1:131" s="2" customFormat="1" ht="112.5" customHeight="1" x14ac:dyDescent="0.25">
      <c r="A13" s="37">
        <v>8</v>
      </c>
      <c r="B13" s="58" t="s">
        <v>116</v>
      </c>
      <c r="C13" s="34">
        <v>3252001431</v>
      </c>
      <c r="D13" s="34" t="s">
        <v>124</v>
      </c>
      <c r="E13" s="34" t="s">
        <v>82</v>
      </c>
      <c r="F13" s="34" t="s">
        <v>80</v>
      </c>
      <c r="G13" s="34" t="s">
        <v>81</v>
      </c>
      <c r="H13" s="36">
        <v>5</v>
      </c>
      <c r="I13" s="36">
        <v>5</v>
      </c>
      <c r="J13" s="36">
        <v>1827.2</v>
      </c>
      <c r="K13" s="38">
        <v>1868.7</v>
      </c>
      <c r="L13" s="38">
        <v>1525.925</v>
      </c>
      <c r="M13" s="38">
        <v>1742.096</v>
      </c>
      <c r="N13" s="36">
        <v>0</v>
      </c>
      <c r="O13" s="36">
        <v>0</v>
      </c>
      <c r="P13" s="36">
        <v>0</v>
      </c>
      <c r="Q13" s="36">
        <v>0</v>
      </c>
      <c r="R13" s="36">
        <v>562</v>
      </c>
      <c r="S13" s="36">
        <v>63.6</v>
      </c>
    </row>
    <row r="14" spans="1:131" s="2" customFormat="1" ht="112.5" customHeight="1" x14ac:dyDescent="0.25">
      <c r="A14" s="37">
        <v>9</v>
      </c>
      <c r="B14" s="58" t="s">
        <v>110</v>
      </c>
      <c r="C14" s="34">
        <v>3252001625</v>
      </c>
      <c r="D14" s="34" t="s">
        <v>125</v>
      </c>
      <c r="E14" s="34" t="s">
        <v>83</v>
      </c>
      <c r="F14" s="34" t="s">
        <v>80</v>
      </c>
      <c r="G14" s="34" t="s">
        <v>81</v>
      </c>
      <c r="H14" s="36">
        <v>4</v>
      </c>
      <c r="I14" s="36">
        <v>4</v>
      </c>
      <c r="J14" s="36">
        <v>1731.2</v>
      </c>
      <c r="K14" s="38">
        <v>1753.2</v>
      </c>
      <c r="L14" s="38">
        <v>1410.558</v>
      </c>
      <c r="M14" s="38">
        <v>1462.3109999999999</v>
      </c>
      <c r="N14" s="36">
        <v>0</v>
      </c>
      <c r="O14" s="36">
        <v>0</v>
      </c>
      <c r="P14" s="36">
        <v>0</v>
      </c>
      <c r="Q14" s="36">
        <v>0</v>
      </c>
      <c r="R14" s="36">
        <v>131.69999999999999</v>
      </c>
      <c r="S14" s="59">
        <v>0.04</v>
      </c>
    </row>
    <row r="15" spans="1:131" s="2" customFormat="1" ht="112.5" customHeight="1" x14ac:dyDescent="0.25">
      <c r="A15" s="37">
        <v>10</v>
      </c>
      <c r="B15" s="58" t="s">
        <v>111</v>
      </c>
      <c r="C15" s="34">
        <v>3252001424</v>
      </c>
      <c r="D15" s="34" t="s">
        <v>37</v>
      </c>
      <c r="E15" s="34" t="s">
        <v>84</v>
      </c>
      <c r="F15" s="34" t="s">
        <v>80</v>
      </c>
      <c r="G15" s="34" t="s">
        <v>81</v>
      </c>
      <c r="H15" s="36">
        <v>5</v>
      </c>
      <c r="I15" s="36">
        <v>4</v>
      </c>
      <c r="J15" s="36">
        <v>2082.1</v>
      </c>
      <c r="K15" s="38">
        <v>3136.9</v>
      </c>
      <c r="L15" s="38">
        <v>2862.1860000000001</v>
      </c>
      <c r="M15" s="38">
        <v>1691.2139999999999</v>
      </c>
      <c r="N15" s="36">
        <v>0</v>
      </c>
      <c r="O15" s="36">
        <v>0</v>
      </c>
      <c r="P15" s="36">
        <v>0</v>
      </c>
      <c r="Q15" s="36">
        <v>0</v>
      </c>
      <c r="R15" s="36">
        <v>140.5</v>
      </c>
      <c r="S15" s="59">
        <v>0.05</v>
      </c>
    </row>
    <row r="16" spans="1:131" s="2" customFormat="1" ht="112.5" customHeight="1" x14ac:dyDescent="0.25">
      <c r="A16" s="37">
        <v>11</v>
      </c>
      <c r="B16" s="58" t="s">
        <v>113</v>
      </c>
      <c r="C16" s="34">
        <v>3252001512</v>
      </c>
      <c r="D16" s="34" t="s">
        <v>113</v>
      </c>
      <c r="E16" s="34" t="s">
        <v>85</v>
      </c>
      <c r="F16" s="34" t="s">
        <v>80</v>
      </c>
      <c r="G16" s="34" t="s">
        <v>81</v>
      </c>
      <c r="H16" s="36">
        <v>5</v>
      </c>
      <c r="I16" s="36">
        <v>4</v>
      </c>
      <c r="J16" s="36">
        <v>1759.2</v>
      </c>
      <c r="K16" s="38">
        <v>2070.4</v>
      </c>
      <c r="L16" s="38">
        <v>1402.1289999999999</v>
      </c>
      <c r="M16" s="38">
        <v>1713.2670000000001</v>
      </c>
      <c r="N16" s="36">
        <v>0</v>
      </c>
      <c r="O16" s="36">
        <v>0</v>
      </c>
      <c r="P16" s="36">
        <v>0</v>
      </c>
      <c r="Q16" s="36">
        <v>0</v>
      </c>
      <c r="R16" s="36">
        <v>1849.8</v>
      </c>
      <c r="S16" s="36">
        <v>1.4</v>
      </c>
    </row>
    <row r="17" spans="1:4131" s="2" customFormat="1" ht="112.5" customHeight="1" x14ac:dyDescent="0.25">
      <c r="A17" s="37">
        <v>12</v>
      </c>
      <c r="B17" s="58" t="s">
        <v>114</v>
      </c>
      <c r="C17" s="34">
        <v>3252001449</v>
      </c>
      <c r="D17" s="34" t="s">
        <v>126</v>
      </c>
      <c r="E17" s="34" t="s">
        <v>86</v>
      </c>
      <c r="F17" s="34" t="s">
        <v>80</v>
      </c>
      <c r="G17" s="34" t="s">
        <v>81</v>
      </c>
      <c r="H17" s="36">
        <v>4</v>
      </c>
      <c r="I17" s="36">
        <v>4</v>
      </c>
      <c r="J17" s="36">
        <v>1530.5</v>
      </c>
      <c r="K17" s="38">
        <v>1429.4</v>
      </c>
      <c r="L17" s="38">
        <v>1048.807</v>
      </c>
      <c r="M17" s="38">
        <v>1436.645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</row>
    <row r="18" spans="1:4131" s="2" customFormat="1" ht="112.5" customHeight="1" x14ac:dyDescent="0.25">
      <c r="A18" s="37">
        <v>13</v>
      </c>
      <c r="B18" s="58" t="s">
        <v>133</v>
      </c>
      <c r="C18" s="34">
        <v>3252001583</v>
      </c>
      <c r="D18" s="34" t="s">
        <v>87</v>
      </c>
      <c r="E18" s="34" t="s">
        <v>88</v>
      </c>
      <c r="F18" s="34" t="s">
        <v>80</v>
      </c>
      <c r="G18" s="34" t="s">
        <v>81</v>
      </c>
      <c r="H18" s="36">
        <v>4</v>
      </c>
      <c r="I18" s="36">
        <v>3.4</v>
      </c>
      <c r="J18" s="36">
        <v>1422.9</v>
      </c>
      <c r="K18" s="38">
        <v>1640.8</v>
      </c>
      <c r="L18" s="38">
        <v>1301.79</v>
      </c>
      <c r="M18" s="38">
        <v>1462.211</v>
      </c>
      <c r="N18" s="36">
        <v>0</v>
      </c>
      <c r="O18" s="36">
        <v>0</v>
      </c>
      <c r="P18" s="36">
        <v>0</v>
      </c>
      <c r="Q18" s="36">
        <v>0</v>
      </c>
      <c r="R18" s="36">
        <v>1851</v>
      </c>
      <c r="S18" s="36">
        <v>2</v>
      </c>
    </row>
    <row r="19" spans="1:4131" s="2" customFormat="1" ht="112.5" customHeight="1" x14ac:dyDescent="0.25">
      <c r="A19" s="37">
        <v>14</v>
      </c>
      <c r="B19" s="58" t="s">
        <v>115</v>
      </c>
      <c r="C19" s="34">
        <v>3252001632</v>
      </c>
      <c r="D19" s="34" t="s">
        <v>127</v>
      </c>
      <c r="E19" s="34" t="s">
        <v>89</v>
      </c>
      <c r="F19" s="34" t="s">
        <v>80</v>
      </c>
      <c r="G19" s="34" t="s">
        <v>81</v>
      </c>
      <c r="H19" s="36">
        <v>5</v>
      </c>
      <c r="I19" s="36">
        <v>5</v>
      </c>
      <c r="J19" s="36">
        <v>1828.7</v>
      </c>
      <c r="K19" s="38">
        <v>2664.1</v>
      </c>
      <c r="L19" s="38">
        <v>1779.954</v>
      </c>
      <c r="M19" s="38">
        <v>1748.376</v>
      </c>
      <c r="N19" s="36">
        <v>0</v>
      </c>
      <c r="O19" s="36">
        <v>0</v>
      </c>
      <c r="P19" s="36">
        <v>0</v>
      </c>
      <c r="Q19" s="36">
        <v>0</v>
      </c>
      <c r="R19" s="36">
        <v>1736</v>
      </c>
      <c r="S19" s="36">
        <v>1</v>
      </c>
    </row>
    <row r="20" spans="1:4131" s="2" customFormat="1" ht="112.5" customHeight="1" x14ac:dyDescent="0.25">
      <c r="A20" s="37">
        <v>15</v>
      </c>
      <c r="B20" s="58" t="s">
        <v>118</v>
      </c>
      <c r="C20" s="34">
        <v>3252001488</v>
      </c>
      <c r="D20" s="34" t="s">
        <v>128</v>
      </c>
      <c r="E20" s="34" t="s">
        <v>90</v>
      </c>
      <c r="F20" s="34" t="s">
        <v>80</v>
      </c>
      <c r="G20" s="34" t="s">
        <v>81</v>
      </c>
      <c r="H20" s="36">
        <v>5</v>
      </c>
      <c r="I20" s="36">
        <v>5</v>
      </c>
      <c r="J20" s="36">
        <v>2485.9</v>
      </c>
      <c r="K20" s="38">
        <v>1985.8</v>
      </c>
      <c r="L20" s="38">
        <v>1459.268</v>
      </c>
      <c r="M20" s="38">
        <v>1717.193</v>
      </c>
      <c r="N20" s="36">
        <v>0</v>
      </c>
      <c r="O20" s="36">
        <v>0</v>
      </c>
      <c r="P20" s="36">
        <v>0</v>
      </c>
      <c r="Q20" s="36">
        <v>0</v>
      </c>
      <c r="R20" s="36">
        <v>65</v>
      </c>
      <c r="S20" s="36">
        <v>0.1</v>
      </c>
    </row>
    <row r="21" spans="1:4131" s="2" customFormat="1" ht="112.5" customHeight="1" x14ac:dyDescent="0.25">
      <c r="A21" s="37">
        <v>16</v>
      </c>
      <c r="B21" s="58" t="s">
        <v>119</v>
      </c>
      <c r="C21" s="34">
        <v>3252001470</v>
      </c>
      <c r="D21" s="34" t="s">
        <v>129</v>
      </c>
      <c r="E21" s="34" t="s">
        <v>91</v>
      </c>
      <c r="F21" s="34" t="s">
        <v>80</v>
      </c>
      <c r="G21" s="34" t="s">
        <v>81</v>
      </c>
      <c r="H21" s="36">
        <v>4.9000000000000004</v>
      </c>
      <c r="I21" s="36">
        <v>4.9000000000000004</v>
      </c>
      <c r="J21" s="36">
        <v>2537.1</v>
      </c>
      <c r="K21" s="38">
        <v>2069</v>
      </c>
      <c r="L21" s="38">
        <v>1483.2159999999999</v>
      </c>
      <c r="M21" s="38">
        <v>1686.6869999999999</v>
      </c>
      <c r="N21" s="36">
        <v>0</v>
      </c>
      <c r="O21" s="36">
        <v>0</v>
      </c>
      <c r="P21" s="36">
        <v>0</v>
      </c>
      <c r="Q21" s="36">
        <v>0</v>
      </c>
      <c r="R21" s="36">
        <v>196.2</v>
      </c>
      <c r="S21" s="36">
        <v>0.1</v>
      </c>
    </row>
    <row r="22" spans="1:4131" s="2" customFormat="1" ht="112.5" customHeight="1" x14ac:dyDescent="0.25">
      <c r="A22" s="37">
        <v>17</v>
      </c>
      <c r="B22" s="58" t="s">
        <v>120</v>
      </c>
      <c r="C22" s="34">
        <v>3252001618</v>
      </c>
      <c r="D22" s="34" t="s">
        <v>92</v>
      </c>
      <c r="E22" s="34" t="s">
        <v>122</v>
      </c>
      <c r="F22" s="34" t="s">
        <v>80</v>
      </c>
      <c r="G22" s="34" t="s">
        <v>81</v>
      </c>
      <c r="H22" s="36">
        <v>4</v>
      </c>
      <c r="I22" s="36">
        <v>4</v>
      </c>
      <c r="J22" s="36">
        <v>1621.5</v>
      </c>
      <c r="K22" s="38">
        <v>1613.1</v>
      </c>
      <c r="L22" s="38">
        <v>1167.5450000000001</v>
      </c>
      <c r="M22" s="38">
        <v>1344.559</v>
      </c>
      <c r="N22" s="36">
        <v>0</v>
      </c>
      <c r="O22" s="36">
        <v>0</v>
      </c>
      <c r="P22" s="36">
        <v>0</v>
      </c>
      <c r="Q22" s="36">
        <v>0</v>
      </c>
      <c r="R22" s="36">
        <v>1788</v>
      </c>
      <c r="S22" s="36">
        <v>6</v>
      </c>
    </row>
    <row r="23" spans="1:4131" s="2" customFormat="1" ht="112.5" customHeight="1" x14ac:dyDescent="0.25">
      <c r="A23" s="37">
        <v>18</v>
      </c>
      <c r="B23" s="58" t="s">
        <v>121</v>
      </c>
      <c r="C23" s="34">
        <v>3252001456</v>
      </c>
      <c r="D23" s="34" t="s">
        <v>130</v>
      </c>
      <c r="E23" s="34" t="s">
        <v>93</v>
      </c>
      <c r="F23" s="34" t="s">
        <v>80</v>
      </c>
      <c r="G23" s="34" t="s">
        <v>81</v>
      </c>
      <c r="H23" s="36">
        <v>4.9000000000000004</v>
      </c>
      <c r="I23" s="36">
        <v>4.9000000000000004</v>
      </c>
      <c r="J23" s="36">
        <v>1579.9</v>
      </c>
      <c r="K23" s="38">
        <v>1653.3</v>
      </c>
      <c r="L23" s="38">
        <v>1252.732</v>
      </c>
      <c r="M23" s="38">
        <v>1594.258</v>
      </c>
      <c r="N23" s="36">
        <v>0</v>
      </c>
      <c r="O23" s="36">
        <v>0</v>
      </c>
      <c r="P23" s="36">
        <v>0</v>
      </c>
      <c r="Q23" s="36">
        <v>0</v>
      </c>
      <c r="R23" s="36">
        <v>4642.5</v>
      </c>
      <c r="S23" s="59">
        <v>1.46</v>
      </c>
    </row>
    <row r="24" spans="1:4131" x14ac:dyDescent="0.25">
      <c r="A24" s="77" t="s">
        <v>10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2"/>
    </row>
    <row r="25" spans="1:4131" s="2" customFormat="1" ht="96" customHeight="1" x14ac:dyDescent="0.25">
      <c r="A25" s="33">
        <v>1</v>
      </c>
      <c r="B25" s="40" t="s">
        <v>31</v>
      </c>
      <c r="C25" s="35">
        <v>3252004489</v>
      </c>
      <c r="D25" s="40" t="s">
        <v>95</v>
      </c>
      <c r="E25" s="35" t="s">
        <v>23</v>
      </c>
      <c r="F25" s="35" t="s">
        <v>105</v>
      </c>
      <c r="G25" s="35" t="s">
        <v>106</v>
      </c>
      <c r="H25" s="38">
        <v>9</v>
      </c>
      <c r="I25" s="10">
        <v>9</v>
      </c>
      <c r="J25" s="39">
        <v>3103.1</v>
      </c>
      <c r="K25" s="17">
        <v>3291.3</v>
      </c>
      <c r="L25" s="39">
        <v>3171.9</v>
      </c>
      <c r="M25" s="17">
        <v>2455.8000000000002</v>
      </c>
      <c r="N25" s="38">
        <v>0</v>
      </c>
      <c r="O25" s="10">
        <v>0</v>
      </c>
      <c r="P25" s="38">
        <v>0</v>
      </c>
      <c r="Q25" s="10">
        <v>0</v>
      </c>
      <c r="R25" s="38">
        <v>0</v>
      </c>
      <c r="S25" s="65">
        <v>0</v>
      </c>
      <c r="T25" s="11"/>
      <c r="U25" s="12"/>
      <c r="V25" s="12"/>
      <c r="W25" s="12"/>
      <c r="X25" s="12"/>
    </row>
    <row r="26" spans="1:4131" s="2" customFormat="1" ht="75" hidden="1" customHeight="1" x14ac:dyDescent="0.25">
      <c r="A26" s="33">
        <v>2</v>
      </c>
      <c r="B26" s="19"/>
      <c r="C26" s="19"/>
      <c r="D26" s="40" t="s">
        <v>95</v>
      </c>
      <c r="E26" s="19"/>
      <c r="F26" s="42"/>
      <c r="G26" s="19"/>
      <c r="H26" s="38"/>
      <c r="I26" s="38"/>
      <c r="J26" s="39"/>
      <c r="K26" s="39"/>
      <c r="L26" s="39"/>
      <c r="M26" s="39"/>
      <c r="N26" s="38"/>
      <c r="O26" s="38"/>
      <c r="P26" s="38"/>
      <c r="Q26" s="38"/>
      <c r="R26" s="38"/>
      <c r="S26" s="38"/>
      <c r="T26" s="12"/>
      <c r="U26" s="12"/>
      <c r="V26" s="12"/>
      <c r="W26" s="12"/>
      <c r="X26" s="12"/>
    </row>
    <row r="27" spans="1:4131" s="2" customFormat="1" ht="75" hidden="1" customHeight="1" x14ac:dyDescent="0.25">
      <c r="A27" s="33">
        <v>3</v>
      </c>
      <c r="B27" s="19"/>
      <c r="C27" s="19"/>
      <c r="D27" s="40" t="s">
        <v>95</v>
      </c>
      <c r="E27" s="19"/>
      <c r="F27" s="42"/>
      <c r="G27" s="42"/>
      <c r="H27" s="38"/>
      <c r="I27" s="38"/>
      <c r="J27" s="39"/>
      <c r="K27" s="39"/>
      <c r="L27" s="39"/>
      <c r="M27" s="39"/>
      <c r="N27" s="38"/>
      <c r="O27" s="38"/>
      <c r="P27" s="38"/>
      <c r="Q27" s="38"/>
      <c r="R27" s="38"/>
      <c r="S27" s="38"/>
      <c r="T27" s="12"/>
      <c r="U27" s="12"/>
      <c r="V27" s="12"/>
      <c r="W27" s="12"/>
      <c r="X27" s="12"/>
    </row>
    <row r="28" spans="1:4131" s="2" customFormat="1" ht="75" hidden="1" customHeight="1" x14ac:dyDescent="0.25">
      <c r="A28" s="42" t="s">
        <v>7</v>
      </c>
      <c r="B28" s="19"/>
      <c r="C28" s="19"/>
      <c r="D28" s="40" t="s">
        <v>95</v>
      </c>
      <c r="E28" s="19"/>
      <c r="F28" s="42"/>
      <c r="G28" s="42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12"/>
      <c r="U28" s="12"/>
      <c r="V28" s="12"/>
      <c r="W28" s="12"/>
      <c r="X28" s="12"/>
    </row>
    <row r="29" spans="1:4131" s="32" customFormat="1" ht="141.75" customHeight="1" x14ac:dyDescent="0.25">
      <c r="A29" s="33">
        <v>2</v>
      </c>
      <c r="B29" s="40" t="s">
        <v>97</v>
      </c>
      <c r="C29" s="35">
        <v>3252009688</v>
      </c>
      <c r="D29" s="40" t="s">
        <v>95</v>
      </c>
      <c r="E29" s="35" t="s">
        <v>96</v>
      </c>
      <c r="F29" s="35" t="s">
        <v>98</v>
      </c>
      <c r="G29" s="35" t="s">
        <v>99</v>
      </c>
      <c r="H29" s="38">
        <v>107.35</v>
      </c>
      <c r="I29" s="38">
        <v>109</v>
      </c>
      <c r="J29" s="60">
        <v>21447.78</v>
      </c>
      <c r="K29" s="38">
        <v>22771.200000000001</v>
      </c>
      <c r="L29" s="38">
        <v>17345.099999999999</v>
      </c>
      <c r="M29" s="38">
        <v>28727.8</v>
      </c>
      <c r="N29" s="38">
        <v>0</v>
      </c>
      <c r="O29" s="38"/>
      <c r="P29" s="38">
        <v>0</v>
      </c>
      <c r="Q29" s="39"/>
      <c r="R29" s="39">
        <v>0</v>
      </c>
      <c r="S29" s="39">
        <v>0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  <c r="BYI29" s="12"/>
      <c r="BYJ29" s="12"/>
      <c r="BYK29" s="12"/>
      <c r="BYL29" s="12"/>
      <c r="BYM29" s="12"/>
      <c r="BYN29" s="12"/>
      <c r="BYO29" s="12"/>
      <c r="BYP29" s="12"/>
      <c r="BYQ29" s="12"/>
      <c r="BYR29" s="12"/>
      <c r="BYS29" s="12"/>
      <c r="BYT29" s="12"/>
      <c r="BYU29" s="12"/>
      <c r="BYV29" s="12"/>
      <c r="BYW29" s="12"/>
      <c r="BYX29" s="12"/>
      <c r="BYY29" s="12"/>
      <c r="BYZ29" s="12"/>
      <c r="BZA29" s="12"/>
      <c r="BZB29" s="12"/>
      <c r="BZC29" s="12"/>
      <c r="BZD29" s="12"/>
      <c r="BZE29" s="12"/>
      <c r="BZF29" s="12"/>
      <c r="BZG29" s="12"/>
      <c r="BZH29" s="12"/>
      <c r="BZI29" s="12"/>
      <c r="BZJ29" s="12"/>
      <c r="BZK29" s="12"/>
      <c r="BZL29" s="12"/>
      <c r="BZM29" s="12"/>
      <c r="BZN29" s="12"/>
      <c r="BZO29" s="12"/>
      <c r="BZP29" s="12"/>
      <c r="BZQ29" s="12"/>
      <c r="BZR29" s="12"/>
      <c r="BZS29" s="12"/>
      <c r="BZT29" s="12"/>
      <c r="BZU29" s="12"/>
      <c r="BZV29" s="12"/>
      <c r="BZW29" s="12"/>
      <c r="BZX29" s="12"/>
      <c r="BZY29" s="12"/>
      <c r="BZZ29" s="12"/>
      <c r="CAA29" s="12"/>
      <c r="CAB29" s="12"/>
      <c r="CAC29" s="12"/>
      <c r="CAD29" s="12"/>
      <c r="CAE29" s="12"/>
      <c r="CAF29" s="12"/>
      <c r="CAG29" s="12"/>
      <c r="CAH29" s="12"/>
      <c r="CAI29" s="12"/>
      <c r="CAJ29" s="12"/>
      <c r="CAK29" s="12"/>
      <c r="CAL29" s="12"/>
      <c r="CAM29" s="12"/>
      <c r="CAN29" s="12"/>
      <c r="CAO29" s="12"/>
      <c r="CAP29" s="12"/>
      <c r="CAQ29" s="12"/>
      <c r="CAR29" s="12"/>
      <c r="CAS29" s="12"/>
      <c r="CAT29" s="12"/>
      <c r="CAU29" s="12"/>
      <c r="CAV29" s="12"/>
      <c r="CAW29" s="12"/>
      <c r="CAX29" s="12"/>
      <c r="CAY29" s="12"/>
      <c r="CAZ29" s="12"/>
      <c r="CBA29" s="12"/>
      <c r="CBB29" s="12"/>
      <c r="CBC29" s="12"/>
      <c r="CBD29" s="12"/>
      <c r="CBE29" s="12"/>
      <c r="CBF29" s="12"/>
      <c r="CBG29" s="12"/>
      <c r="CBH29" s="12"/>
      <c r="CBI29" s="12"/>
      <c r="CBJ29" s="12"/>
      <c r="CBK29" s="12"/>
      <c r="CBL29" s="12"/>
      <c r="CBM29" s="12"/>
      <c r="CBN29" s="12"/>
      <c r="CBO29" s="12"/>
      <c r="CBP29" s="12"/>
      <c r="CBQ29" s="12"/>
      <c r="CBR29" s="12"/>
      <c r="CBS29" s="12"/>
      <c r="CBT29" s="12"/>
      <c r="CBU29" s="12"/>
      <c r="CBV29" s="12"/>
      <c r="CBW29" s="12"/>
      <c r="CBX29" s="12"/>
      <c r="CBY29" s="12"/>
      <c r="CBZ29" s="12"/>
      <c r="CCA29" s="12"/>
      <c r="CCB29" s="12"/>
      <c r="CCC29" s="12"/>
      <c r="CCD29" s="12"/>
      <c r="CCE29" s="12"/>
      <c r="CCF29" s="12"/>
      <c r="CCG29" s="12"/>
      <c r="CCH29" s="12"/>
      <c r="CCI29" s="12"/>
      <c r="CCJ29" s="12"/>
      <c r="CCK29" s="12"/>
      <c r="CCL29" s="12"/>
      <c r="CCM29" s="12"/>
      <c r="CCN29" s="12"/>
      <c r="CCO29" s="12"/>
      <c r="CCP29" s="12"/>
      <c r="CCQ29" s="12"/>
      <c r="CCR29" s="12"/>
      <c r="CCS29" s="12"/>
      <c r="CCT29" s="12"/>
      <c r="CCU29" s="12"/>
      <c r="CCV29" s="12"/>
      <c r="CCW29" s="12"/>
      <c r="CCX29" s="12"/>
      <c r="CCY29" s="12"/>
      <c r="CCZ29" s="12"/>
      <c r="CDA29" s="12"/>
      <c r="CDB29" s="12"/>
      <c r="CDC29" s="12"/>
      <c r="CDD29" s="12"/>
      <c r="CDE29" s="12"/>
      <c r="CDF29" s="12"/>
      <c r="CDG29" s="12"/>
      <c r="CDH29" s="12"/>
      <c r="CDI29" s="12"/>
      <c r="CDJ29" s="12"/>
      <c r="CDK29" s="12"/>
      <c r="CDL29" s="12"/>
      <c r="CDM29" s="12"/>
      <c r="CDN29" s="12"/>
      <c r="CDO29" s="12"/>
      <c r="CDP29" s="12"/>
      <c r="CDQ29" s="12"/>
      <c r="CDR29" s="12"/>
      <c r="CDS29" s="12"/>
      <c r="CDT29" s="12"/>
      <c r="CDU29" s="12"/>
      <c r="CDV29" s="12"/>
      <c r="CDW29" s="12"/>
      <c r="CDX29" s="12"/>
      <c r="CDY29" s="12"/>
      <c r="CDZ29" s="12"/>
      <c r="CEA29" s="12"/>
      <c r="CEB29" s="12"/>
      <c r="CEC29" s="12"/>
      <c r="CED29" s="12"/>
      <c r="CEE29" s="12"/>
      <c r="CEF29" s="12"/>
      <c r="CEG29" s="12"/>
      <c r="CEH29" s="12"/>
      <c r="CEI29" s="12"/>
      <c r="CEJ29" s="12"/>
      <c r="CEK29" s="12"/>
      <c r="CEL29" s="12"/>
      <c r="CEM29" s="12"/>
      <c r="CEN29" s="12"/>
      <c r="CEO29" s="12"/>
      <c r="CEP29" s="12"/>
      <c r="CEQ29" s="12"/>
      <c r="CER29" s="12"/>
      <c r="CES29" s="12"/>
      <c r="CET29" s="12"/>
      <c r="CEU29" s="12"/>
      <c r="CEV29" s="12"/>
      <c r="CEW29" s="12"/>
      <c r="CEX29" s="12"/>
      <c r="CEY29" s="12"/>
      <c r="CEZ29" s="12"/>
      <c r="CFA29" s="12"/>
      <c r="CFB29" s="12"/>
      <c r="CFC29" s="12"/>
      <c r="CFD29" s="12"/>
      <c r="CFE29" s="12"/>
      <c r="CFF29" s="12"/>
      <c r="CFG29" s="12"/>
      <c r="CFH29" s="12"/>
      <c r="CFI29" s="12"/>
      <c r="CFJ29" s="12"/>
      <c r="CFK29" s="12"/>
      <c r="CFL29" s="12"/>
      <c r="CFM29" s="12"/>
      <c r="CFN29" s="12"/>
      <c r="CFO29" s="12"/>
      <c r="CFP29" s="12"/>
      <c r="CFQ29" s="12"/>
      <c r="CFR29" s="12"/>
      <c r="CFS29" s="12"/>
      <c r="CFT29" s="12"/>
      <c r="CFU29" s="12"/>
      <c r="CFV29" s="12"/>
      <c r="CFW29" s="12"/>
      <c r="CFX29" s="12"/>
      <c r="CFY29" s="12"/>
      <c r="CFZ29" s="12"/>
      <c r="CGA29" s="12"/>
      <c r="CGB29" s="12"/>
      <c r="CGC29" s="12"/>
      <c r="CGD29" s="12"/>
      <c r="CGE29" s="12"/>
      <c r="CGF29" s="12"/>
      <c r="CGG29" s="12"/>
      <c r="CGH29" s="12"/>
      <c r="CGI29" s="12"/>
      <c r="CGJ29" s="12"/>
      <c r="CGK29" s="12"/>
      <c r="CGL29" s="12"/>
      <c r="CGM29" s="12"/>
      <c r="CGN29" s="12"/>
      <c r="CGO29" s="12"/>
      <c r="CGP29" s="12"/>
      <c r="CGQ29" s="12"/>
      <c r="CGR29" s="12"/>
      <c r="CGS29" s="12"/>
      <c r="CGT29" s="12"/>
      <c r="CGU29" s="12"/>
      <c r="CGV29" s="12"/>
      <c r="CGW29" s="12"/>
      <c r="CGX29" s="12"/>
      <c r="CGY29" s="12"/>
      <c r="CGZ29" s="12"/>
      <c r="CHA29" s="12"/>
      <c r="CHB29" s="12"/>
      <c r="CHC29" s="12"/>
      <c r="CHD29" s="12"/>
      <c r="CHE29" s="12"/>
      <c r="CHF29" s="12"/>
      <c r="CHG29" s="12"/>
      <c r="CHH29" s="12"/>
      <c r="CHI29" s="12"/>
      <c r="CHJ29" s="12"/>
      <c r="CHK29" s="12"/>
      <c r="CHL29" s="12"/>
      <c r="CHM29" s="12"/>
      <c r="CHN29" s="12"/>
      <c r="CHO29" s="12"/>
      <c r="CHP29" s="12"/>
      <c r="CHQ29" s="12"/>
      <c r="CHR29" s="12"/>
      <c r="CHS29" s="12"/>
      <c r="CHT29" s="12"/>
      <c r="CHU29" s="12"/>
      <c r="CHV29" s="12"/>
      <c r="CHW29" s="12"/>
      <c r="CHX29" s="12"/>
      <c r="CHY29" s="12"/>
      <c r="CHZ29" s="12"/>
      <c r="CIA29" s="12"/>
      <c r="CIB29" s="12"/>
      <c r="CIC29" s="12"/>
      <c r="CID29" s="12"/>
      <c r="CIE29" s="12"/>
      <c r="CIF29" s="12"/>
      <c r="CIG29" s="12"/>
      <c r="CIH29" s="12"/>
      <c r="CII29" s="12"/>
      <c r="CIJ29" s="12"/>
      <c r="CIK29" s="12"/>
      <c r="CIL29" s="12"/>
      <c r="CIM29" s="12"/>
      <c r="CIN29" s="12"/>
      <c r="CIO29" s="12"/>
      <c r="CIP29" s="12"/>
      <c r="CIQ29" s="12"/>
      <c r="CIR29" s="12"/>
      <c r="CIS29" s="12"/>
      <c r="CIT29" s="12"/>
      <c r="CIU29" s="12"/>
      <c r="CIV29" s="12"/>
      <c r="CIW29" s="12"/>
      <c r="CIX29" s="12"/>
      <c r="CIY29" s="12"/>
      <c r="CIZ29" s="12"/>
      <c r="CJA29" s="12"/>
      <c r="CJB29" s="12"/>
      <c r="CJC29" s="12"/>
      <c r="CJD29" s="12"/>
      <c r="CJE29" s="12"/>
      <c r="CJF29" s="12"/>
      <c r="CJG29" s="12"/>
      <c r="CJH29" s="12"/>
      <c r="CJI29" s="12"/>
      <c r="CJJ29" s="12"/>
      <c r="CJK29" s="12"/>
      <c r="CJL29" s="12"/>
      <c r="CJM29" s="12"/>
      <c r="CJN29" s="12"/>
      <c r="CJO29" s="12"/>
      <c r="CJP29" s="12"/>
      <c r="CJQ29" s="12"/>
      <c r="CJR29" s="12"/>
      <c r="CJS29" s="12"/>
      <c r="CJT29" s="12"/>
      <c r="CJU29" s="12"/>
      <c r="CJV29" s="12"/>
      <c r="CJW29" s="12"/>
      <c r="CJX29" s="12"/>
      <c r="CJY29" s="12"/>
      <c r="CJZ29" s="12"/>
      <c r="CKA29" s="12"/>
      <c r="CKB29" s="12"/>
      <c r="CKC29" s="12"/>
      <c r="CKD29" s="12"/>
      <c r="CKE29" s="12"/>
      <c r="CKF29" s="12"/>
      <c r="CKG29" s="12"/>
      <c r="CKH29" s="12"/>
      <c r="CKI29" s="12"/>
      <c r="CKJ29" s="12"/>
      <c r="CKK29" s="12"/>
      <c r="CKL29" s="12"/>
      <c r="CKM29" s="12"/>
      <c r="CKN29" s="12"/>
      <c r="CKO29" s="12"/>
      <c r="CKP29" s="12"/>
      <c r="CKQ29" s="12"/>
      <c r="CKR29" s="12"/>
      <c r="CKS29" s="12"/>
      <c r="CKT29" s="12"/>
      <c r="CKU29" s="12"/>
      <c r="CKV29" s="12"/>
      <c r="CKW29" s="12"/>
      <c r="CKX29" s="12"/>
      <c r="CKY29" s="12"/>
      <c r="CKZ29" s="12"/>
      <c r="CLA29" s="12"/>
      <c r="CLB29" s="12"/>
      <c r="CLC29" s="12"/>
      <c r="CLD29" s="12"/>
      <c r="CLE29" s="12"/>
      <c r="CLF29" s="12"/>
      <c r="CLG29" s="12"/>
      <c r="CLH29" s="12"/>
      <c r="CLI29" s="12"/>
      <c r="CLJ29" s="12"/>
      <c r="CLK29" s="12"/>
      <c r="CLL29" s="12"/>
      <c r="CLM29" s="12"/>
      <c r="CLN29" s="12"/>
      <c r="CLO29" s="12"/>
      <c r="CLP29" s="12"/>
      <c r="CLQ29" s="12"/>
      <c r="CLR29" s="12"/>
      <c r="CLS29" s="12"/>
      <c r="CLT29" s="12"/>
      <c r="CLU29" s="12"/>
      <c r="CLV29" s="12"/>
      <c r="CLW29" s="12"/>
      <c r="CLX29" s="12"/>
      <c r="CLY29" s="12"/>
      <c r="CLZ29" s="12"/>
      <c r="CMA29" s="12"/>
      <c r="CMB29" s="12"/>
      <c r="CMC29" s="12"/>
      <c r="CMD29" s="12"/>
      <c r="CME29" s="12"/>
      <c r="CMF29" s="12"/>
      <c r="CMG29" s="12"/>
      <c r="CMH29" s="12"/>
      <c r="CMI29" s="12"/>
      <c r="CMJ29" s="12"/>
      <c r="CMK29" s="12"/>
      <c r="CML29" s="12"/>
      <c r="CMM29" s="12"/>
      <c r="CMN29" s="12"/>
      <c r="CMO29" s="12"/>
      <c r="CMP29" s="12"/>
      <c r="CMQ29" s="12"/>
      <c r="CMR29" s="12"/>
      <c r="CMS29" s="12"/>
      <c r="CMT29" s="12"/>
      <c r="CMU29" s="12"/>
      <c r="CMV29" s="12"/>
      <c r="CMW29" s="12"/>
      <c r="CMX29" s="12"/>
      <c r="CMY29" s="12"/>
      <c r="CMZ29" s="12"/>
      <c r="CNA29" s="12"/>
      <c r="CNB29" s="12"/>
      <c r="CNC29" s="12"/>
      <c r="CND29" s="12"/>
      <c r="CNE29" s="12"/>
      <c r="CNF29" s="12"/>
      <c r="CNG29" s="12"/>
      <c r="CNH29" s="12"/>
      <c r="CNI29" s="12"/>
      <c r="CNJ29" s="12"/>
      <c r="CNK29" s="12"/>
      <c r="CNL29" s="12"/>
      <c r="CNM29" s="12"/>
      <c r="CNN29" s="12"/>
      <c r="CNO29" s="12"/>
      <c r="CNP29" s="12"/>
      <c r="CNQ29" s="12"/>
      <c r="CNR29" s="12"/>
      <c r="CNS29" s="12"/>
      <c r="CNT29" s="12"/>
      <c r="CNU29" s="12"/>
      <c r="CNV29" s="12"/>
      <c r="CNW29" s="12"/>
      <c r="CNX29" s="12"/>
      <c r="CNY29" s="12"/>
      <c r="CNZ29" s="12"/>
      <c r="COA29" s="12"/>
      <c r="COB29" s="12"/>
      <c r="COC29" s="12"/>
      <c r="COD29" s="12"/>
      <c r="COE29" s="12"/>
      <c r="COF29" s="12"/>
      <c r="COG29" s="12"/>
      <c r="COH29" s="12"/>
      <c r="COI29" s="12"/>
      <c r="COJ29" s="12"/>
      <c r="COK29" s="12"/>
      <c r="COL29" s="12"/>
      <c r="COM29" s="12"/>
      <c r="CON29" s="12"/>
      <c r="COO29" s="12"/>
      <c r="COP29" s="12"/>
      <c r="COQ29" s="12"/>
      <c r="COR29" s="12"/>
      <c r="COS29" s="12"/>
      <c r="COT29" s="12"/>
      <c r="COU29" s="12"/>
      <c r="COV29" s="12"/>
      <c r="COW29" s="12"/>
      <c r="COX29" s="12"/>
      <c r="COY29" s="12"/>
      <c r="COZ29" s="12"/>
      <c r="CPA29" s="12"/>
      <c r="CPB29" s="12"/>
      <c r="CPC29" s="12"/>
      <c r="CPD29" s="12"/>
      <c r="CPE29" s="12"/>
      <c r="CPF29" s="12"/>
      <c r="CPG29" s="12"/>
      <c r="CPH29" s="12"/>
      <c r="CPI29" s="12"/>
      <c r="CPJ29" s="12"/>
      <c r="CPK29" s="12"/>
      <c r="CPL29" s="12"/>
      <c r="CPM29" s="12"/>
      <c r="CPN29" s="12"/>
      <c r="CPO29" s="12"/>
      <c r="CPP29" s="12"/>
      <c r="CPQ29" s="12"/>
      <c r="CPR29" s="12"/>
      <c r="CPS29" s="12"/>
      <c r="CPT29" s="12"/>
      <c r="CPU29" s="12"/>
      <c r="CPV29" s="12"/>
      <c r="CPW29" s="12"/>
      <c r="CPX29" s="12"/>
      <c r="CPY29" s="12"/>
      <c r="CPZ29" s="12"/>
      <c r="CQA29" s="12"/>
      <c r="CQB29" s="12"/>
      <c r="CQC29" s="12"/>
      <c r="CQD29" s="12"/>
      <c r="CQE29" s="12"/>
      <c r="CQF29" s="12"/>
      <c r="CQG29" s="12"/>
      <c r="CQH29" s="12"/>
      <c r="CQI29" s="12"/>
      <c r="CQJ29" s="12"/>
      <c r="CQK29" s="12"/>
      <c r="CQL29" s="12"/>
      <c r="CQM29" s="12"/>
      <c r="CQN29" s="12"/>
      <c r="CQO29" s="12"/>
      <c r="CQP29" s="12"/>
      <c r="CQQ29" s="12"/>
      <c r="CQR29" s="12"/>
      <c r="CQS29" s="12"/>
      <c r="CQT29" s="12"/>
      <c r="CQU29" s="12"/>
      <c r="CQV29" s="12"/>
      <c r="CQW29" s="12"/>
      <c r="CQX29" s="12"/>
      <c r="CQY29" s="12"/>
      <c r="CQZ29" s="12"/>
      <c r="CRA29" s="12"/>
      <c r="CRB29" s="12"/>
      <c r="CRC29" s="12"/>
      <c r="CRD29" s="12"/>
      <c r="CRE29" s="12"/>
      <c r="CRF29" s="12"/>
      <c r="CRG29" s="12"/>
      <c r="CRH29" s="12"/>
      <c r="CRI29" s="12"/>
      <c r="CRJ29" s="12"/>
      <c r="CRK29" s="12"/>
      <c r="CRL29" s="12"/>
      <c r="CRM29" s="12"/>
      <c r="CRN29" s="12"/>
      <c r="CRO29" s="12"/>
      <c r="CRP29" s="12"/>
      <c r="CRQ29" s="12"/>
      <c r="CRR29" s="12"/>
      <c r="CRS29" s="12"/>
      <c r="CRT29" s="12"/>
      <c r="CRU29" s="12"/>
      <c r="CRV29" s="12"/>
      <c r="CRW29" s="12"/>
      <c r="CRX29" s="12"/>
      <c r="CRY29" s="12"/>
      <c r="CRZ29" s="12"/>
      <c r="CSA29" s="12"/>
      <c r="CSB29" s="12"/>
      <c r="CSC29" s="12"/>
      <c r="CSD29" s="12"/>
      <c r="CSE29" s="12"/>
      <c r="CSF29" s="12"/>
      <c r="CSG29" s="12"/>
      <c r="CSH29" s="12"/>
      <c r="CSI29" s="12"/>
      <c r="CSJ29" s="12"/>
      <c r="CSK29" s="12"/>
      <c r="CSL29" s="12"/>
      <c r="CSM29" s="12"/>
      <c r="CSN29" s="12"/>
      <c r="CSO29" s="12"/>
      <c r="CSP29" s="12"/>
      <c r="CSQ29" s="12"/>
      <c r="CSR29" s="12"/>
      <c r="CSS29" s="12"/>
      <c r="CST29" s="12"/>
      <c r="CSU29" s="12"/>
      <c r="CSV29" s="12"/>
      <c r="CSW29" s="12"/>
      <c r="CSX29" s="12"/>
      <c r="CSY29" s="12"/>
      <c r="CSZ29" s="12"/>
      <c r="CTA29" s="12"/>
      <c r="CTB29" s="12"/>
      <c r="CTC29" s="12"/>
      <c r="CTD29" s="12"/>
      <c r="CTE29" s="12"/>
      <c r="CTF29" s="12"/>
      <c r="CTG29" s="12"/>
      <c r="CTH29" s="12"/>
      <c r="CTI29" s="12"/>
      <c r="CTJ29" s="12"/>
      <c r="CTK29" s="12"/>
      <c r="CTL29" s="12"/>
      <c r="CTM29" s="12"/>
      <c r="CTN29" s="12"/>
      <c r="CTO29" s="12"/>
      <c r="CTP29" s="12"/>
      <c r="CTQ29" s="12"/>
      <c r="CTR29" s="12"/>
      <c r="CTS29" s="12"/>
      <c r="CTT29" s="12"/>
      <c r="CTU29" s="12"/>
      <c r="CTV29" s="12"/>
      <c r="CTW29" s="12"/>
      <c r="CTX29" s="12"/>
      <c r="CTY29" s="12"/>
      <c r="CTZ29" s="12"/>
      <c r="CUA29" s="12"/>
      <c r="CUB29" s="12"/>
      <c r="CUC29" s="12"/>
      <c r="CUD29" s="12"/>
      <c r="CUE29" s="12"/>
      <c r="CUF29" s="12"/>
      <c r="CUG29" s="12"/>
      <c r="CUH29" s="12"/>
      <c r="CUI29" s="12"/>
      <c r="CUJ29" s="12"/>
      <c r="CUK29" s="12"/>
      <c r="CUL29" s="12"/>
      <c r="CUM29" s="12"/>
      <c r="CUN29" s="12"/>
      <c r="CUO29" s="12"/>
      <c r="CUP29" s="12"/>
      <c r="CUQ29" s="12"/>
      <c r="CUR29" s="12"/>
      <c r="CUS29" s="12"/>
      <c r="CUT29" s="12"/>
      <c r="CUU29" s="12"/>
      <c r="CUV29" s="12"/>
      <c r="CUW29" s="12"/>
      <c r="CUX29" s="12"/>
      <c r="CUY29" s="12"/>
      <c r="CUZ29" s="12"/>
      <c r="CVA29" s="12"/>
      <c r="CVB29" s="12"/>
      <c r="CVC29" s="12"/>
      <c r="CVD29" s="12"/>
      <c r="CVE29" s="12"/>
      <c r="CVF29" s="12"/>
      <c r="CVG29" s="12"/>
      <c r="CVH29" s="12"/>
      <c r="CVI29" s="12"/>
      <c r="CVJ29" s="12"/>
      <c r="CVK29" s="12"/>
      <c r="CVL29" s="12"/>
      <c r="CVM29" s="12"/>
      <c r="CVN29" s="12"/>
      <c r="CVO29" s="12"/>
      <c r="CVP29" s="12"/>
      <c r="CVQ29" s="12"/>
      <c r="CVR29" s="12"/>
      <c r="CVS29" s="12"/>
      <c r="CVT29" s="12"/>
      <c r="CVU29" s="12"/>
      <c r="CVV29" s="12"/>
      <c r="CVW29" s="12"/>
      <c r="CVX29" s="12"/>
      <c r="CVY29" s="12"/>
      <c r="CVZ29" s="12"/>
      <c r="CWA29" s="12"/>
      <c r="CWB29" s="12"/>
      <c r="CWC29" s="12"/>
      <c r="CWD29" s="12"/>
      <c r="CWE29" s="12"/>
      <c r="CWF29" s="12"/>
      <c r="CWG29" s="12"/>
      <c r="CWH29" s="12"/>
      <c r="CWI29" s="12"/>
      <c r="CWJ29" s="12"/>
      <c r="CWK29" s="12"/>
      <c r="CWL29" s="12"/>
      <c r="CWM29" s="12"/>
      <c r="CWN29" s="12"/>
      <c r="CWO29" s="12"/>
      <c r="CWP29" s="12"/>
      <c r="CWQ29" s="12"/>
      <c r="CWR29" s="12"/>
      <c r="CWS29" s="12"/>
      <c r="CWT29" s="12"/>
      <c r="CWU29" s="12"/>
      <c r="CWV29" s="12"/>
      <c r="CWW29" s="12"/>
      <c r="CWX29" s="12"/>
      <c r="CWY29" s="12"/>
      <c r="CWZ29" s="12"/>
      <c r="CXA29" s="12"/>
      <c r="CXB29" s="12"/>
      <c r="CXC29" s="12"/>
      <c r="CXD29" s="12"/>
      <c r="CXE29" s="12"/>
      <c r="CXF29" s="12"/>
      <c r="CXG29" s="12"/>
      <c r="CXH29" s="12"/>
      <c r="CXI29" s="12"/>
      <c r="CXJ29" s="12"/>
      <c r="CXK29" s="12"/>
      <c r="CXL29" s="12"/>
      <c r="CXM29" s="12"/>
      <c r="CXN29" s="12"/>
      <c r="CXO29" s="12"/>
      <c r="CXP29" s="12"/>
      <c r="CXQ29" s="12"/>
      <c r="CXR29" s="12"/>
      <c r="CXS29" s="12"/>
      <c r="CXT29" s="12"/>
      <c r="CXU29" s="12"/>
      <c r="CXV29" s="12"/>
      <c r="CXW29" s="12"/>
      <c r="CXX29" s="12"/>
      <c r="CXY29" s="12"/>
      <c r="CXZ29" s="12"/>
      <c r="CYA29" s="12"/>
      <c r="CYB29" s="12"/>
      <c r="CYC29" s="12"/>
      <c r="CYD29" s="12"/>
      <c r="CYE29" s="12"/>
      <c r="CYF29" s="12"/>
      <c r="CYG29" s="12"/>
      <c r="CYH29" s="12"/>
      <c r="CYI29" s="12"/>
      <c r="CYJ29" s="12"/>
      <c r="CYK29" s="12"/>
      <c r="CYL29" s="12"/>
      <c r="CYM29" s="12"/>
      <c r="CYN29" s="12"/>
      <c r="CYO29" s="12"/>
      <c r="CYP29" s="12"/>
      <c r="CYQ29" s="12"/>
      <c r="CYR29" s="12"/>
      <c r="CYS29" s="12"/>
      <c r="CYT29" s="12"/>
      <c r="CYU29" s="12"/>
      <c r="CYV29" s="12"/>
      <c r="CYW29" s="12"/>
      <c r="CYX29" s="12"/>
      <c r="CYY29" s="12"/>
      <c r="CYZ29" s="12"/>
      <c r="CZA29" s="12"/>
      <c r="CZB29" s="12"/>
      <c r="CZC29" s="12"/>
      <c r="CZD29" s="12"/>
      <c r="CZE29" s="12"/>
      <c r="CZF29" s="12"/>
      <c r="CZG29" s="12"/>
      <c r="CZH29" s="12"/>
      <c r="CZI29" s="12"/>
      <c r="CZJ29" s="12"/>
      <c r="CZK29" s="12"/>
      <c r="CZL29" s="12"/>
      <c r="CZM29" s="12"/>
      <c r="CZN29" s="12"/>
      <c r="CZO29" s="12"/>
      <c r="CZP29" s="12"/>
      <c r="CZQ29" s="12"/>
      <c r="CZR29" s="12"/>
      <c r="CZS29" s="12"/>
      <c r="CZT29" s="12"/>
      <c r="CZU29" s="12"/>
      <c r="CZV29" s="12"/>
      <c r="CZW29" s="12"/>
      <c r="CZX29" s="12"/>
      <c r="CZY29" s="12"/>
      <c r="CZZ29" s="12"/>
      <c r="DAA29" s="12"/>
      <c r="DAB29" s="12"/>
      <c r="DAC29" s="12"/>
      <c r="DAD29" s="12"/>
      <c r="DAE29" s="12"/>
      <c r="DAF29" s="12"/>
      <c r="DAG29" s="12"/>
      <c r="DAH29" s="12"/>
      <c r="DAI29" s="12"/>
      <c r="DAJ29" s="12"/>
      <c r="DAK29" s="12"/>
      <c r="DAL29" s="12"/>
      <c r="DAM29" s="12"/>
      <c r="DAN29" s="12"/>
      <c r="DAO29" s="12"/>
      <c r="DAP29" s="12"/>
      <c r="DAQ29" s="12"/>
      <c r="DAR29" s="12"/>
      <c r="DAS29" s="12"/>
      <c r="DAT29" s="12"/>
      <c r="DAU29" s="12"/>
      <c r="DAV29" s="12"/>
      <c r="DAW29" s="12"/>
      <c r="DAX29" s="12"/>
      <c r="DAY29" s="12"/>
      <c r="DAZ29" s="12"/>
      <c r="DBA29" s="12"/>
      <c r="DBB29" s="12"/>
      <c r="DBC29" s="12"/>
      <c r="DBD29" s="12"/>
      <c r="DBE29" s="12"/>
      <c r="DBF29" s="12"/>
      <c r="DBG29" s="12"/>
      <c r="DBH29" s="12"/>
      <c r="DBI29" s="12"/>
      <c r="DBJ29" s="12"/>
      <c r="DBK29" s="12"/>
      <c r="DBL29" s="12"/>
      <c r="DBM29" s="12"/>
      <c r="DBN29" s="12"/>
      <c r="DBO29" s="12"/>
      <c r="DBP29" s="12"/>
      <c r="DBQ29" s="12"/>
      <c r="DBR29" s="12"/>
      <c r="DBS29" s="12"/>
      <c r="DBT29" s="12"/>
      <c r="DBU29" s="12"/>
      <c r="DBV29" s="12"/>
      <c r="DBW29" s="12"/>
      <c r="DBX29" s="12"/>
      <c r="DBY29" s="12"/>
      <c r="DBZ29" s="12"/>
      <c r="DCA29" s="12"/>
      <c r="DCB29" s="12"/>
      <c r="DCC29" s="12"/>
      <c r="DCD29" s="12"/>
      <c r="DCE29" s="12"/>
      <c r="DCF29" s="12"/>
      <c r="DCG29" s="12"/>
      <c r="DCH29" s="12"/>
      <c r="DCI29" s="12"/>
      <c r="DCJ29" s="12"/>
      <c r="DCK29" s="12"/>
      <c r="DCL29" s="12"/>
      <c r="DCM29" s="12"/>
      <c r="DCN29" s="12"/>
      <c r="DCO29" s="12"/>
      <c r="DCP29" s="12"/>
      <c r="DCQ29" s="12"/>
      <c r="DCR29" s="12"/>
      <c r="DCS29" s="12"/>
      <c r="DCT29" s="12"/>
      <c r="DCU29" s="12"/>
      <c r="DCV29" s="12"/>
      <c r="DCW29" s="12"/>
      <c r="DCX29" s="12"/>
      <c r="DCY29" s="12"/>
      <c r="DCZ29" s="12"/>
      <c r="DDA29" s="12"/>
      <c r="DDB29" s="12"/>
      <c r="DDC29" s="12"/>
      <c r="DDD29" s="12"/>
      <c r="DDE29" s="12"/>
      <c r="DDF29" s="12"/>
      <c r="DDG29" s="12"/>
      <c r="DDH29" s="12"/>
      <c r="DDI29" s="12"/>
      <c r="DDJ29" s="12"/>
      <c r="DDK29" s="12"/>
      <c r="DDL29" s="12"/>
      <c r="DDM29" s="12"/>
      <c r="DDN29" s="12"/>
      <c r="DDO29" s="12"/>
      <c r="DDP29" s="12"/>
      <c r="DDQ29" s="12"/>
      <c r="DDR29" s="12"/>
      <c r="DDS29" s="12"/>
      <c r="DDT29" s="12"/>
      <c r="DDU29" s="12"/>
      <c r="DDV29" s="12"/>
      <c r="DDW29" s="12"/>
      <c r="DDX29" s="12"/>
      <c r="DDY29" s="12"/>
      <c r="DDZ29" s="12"/>
      <c r="DEA29" s="12"/>
      <c r="DEB29" s="12"/>
      <c r="DEC29" s="12"/>
      <c r="DED29" s="12"/>
      <c r="DEE29" s="12"/>
      <c r="DEF29" s="12"/>
      <c r="DEG29" s="12"/>
      <c r="DEH29" s="12"/>
      <c r="DEI29" s="12"/>
      <c r="DEJ29" s="12"/>
      <c r="DEK29" s="12"/>
      <c r="DEL29" s="12"/>
      <c r="DEM29" s="12"/>
      <c r="DEN29" s="12"/>
      <c r="DEO29" s="12"/>
      <c r="DEP29" s="12"/>
      <c r="DEQ29" s="12"/>
      <c r="DER29" s="12"/>
      <c r="DES29" s="12"/>
      <c r="DET29" s="12"/>
      <c r="DEU29" s="12"/>
      <c r="DEV29" s="12"/>
      <c r="DEW29" s="12"/>
      <c r="DEX29" s="12"/>
      <c r="DEY29" s="12"/>
      <c r="DEZ29" s="12"/>
      <c r="DFA29" s="12"/>
      <c r="DFB29" s="12"/>
      <c r="DFC29" s="12"/>
      <c r="DFD29" s="12"/>
      <c r="DFE29" s="12"/>
      <c r="DFF29" s="12"/>
      <c r="DFG29" s="12"/>
      <c r="DFH29" s="12"/>
      <c r="DFI29" s="12"/>
      <c r="DFJ29" s="12"/>
      <c r="DFK29" s="12"/>
      <c r="DFL29" s="12"/>
      <c r="DFM29" s="12"/>
      <c r="DFN29" s="12"/>
      <c r="DFO29" s="12"/>
      <c r="DFP29" s="12"/>
      <c r="DFQ29" s="12"/>
      <c r="DFR29" s="12"/>
      <c r="DFS29" s="12"/>
      <c r="DFT29" s="12"/>
      <c r="DFU29" s="12"/>
      <c r="DFV29" s="12"/>
      <c r="DFW29" s="12"/>
      <c r="DFX29" s="12"/>
      <c r="DFY29" s="12"/>
      <c r="DFZ29" s="12"/>
      <c r="DGA29" s="12"/>
      <c r="DGB29" s="12"/>
      <c r="DGC29" s="12"/>
      <c r="DGD29" s="12"/>
      <c r="DGE29" s="12"/>
      <c r="DGF29" s="12"/>
      <c r="DGG29" s="12"/>
      <c r="DGH29" s="12"/>
      <c r="DGI29" s="12"/>
      <c r="DGJ29" s="12"/>
      <c r="DGK29" s="12"/>
      <c r="DGL29" s="12"/>
      <c r="DGM29" s="12"/>
      <c r="DGN29" s="12"/>
      <c r="DGO29" s="12"/>
      <c r="DGP29" s="12"/>
      <c r="DGQ29" s="12"/>
      <c r="DGR29" s="12"/>
      <c r="DGS29" s="12"/>
      <c r="DGT29" s="12"/>
      <c r="DGU29" s="12"/>
      <c r="DGV29" s="12"/>
      <c r="DGW29" s="12"/>
      <c r="DGX29" s="12"/>
      <c r="DGY29" s="12"/>
      <c r="DGZ29" s="12"/>
      <c r="DHA29" s="12"/>
      <c r="DHB29" s="12"/>
      <c r="DHC29" s="12"/>
      <c r="DHD29" s="12"/>
      <c r="DHE29" s="12"/>
      <c r="DHF29" s="12"/>
      <c r="DHG29" s="12"/>
      <c r="DHH29" s="12"/>
      <c r="DHI29" s="12"/>
      <c r="DHJ29" s="12"/>
      <c r="DHK29" s="12"/>
      <c r="DHL29" s="12"/>
      <c r="DHM29" s="12"/>
      <c r="DHN29" s="12"/>
      <c r="DHO29" s="12"/>
      <c r="DHP29" s="12"/>
      <c r="DHQ29" s="12"/>
      <c r="DHR29" s="12"/>
      <c r="DHS29" s="12"/>
      <c r="DHT29" s="12"/>
      <c r="DHU29" s="12"/>
      <c r="DHV29" s="12"/>
      <c r="DHW29" s="12"/>
      <c r="DHX29" s="12"/>
      <c r="DHY29" s="12"/>
      <c r="DHZ29" s="12"/>
      <c r="DIA29" s="12"/>
      <c r="DIB29" s="12"/>
      <c r="DIC29" s="12"/>
      <c r="DID29" s="12"/>
      <c r="DIE29" s="12"/>
      <c r="DIF29" s="12"/>
      <c r="DIG29" s="12"/>
      <c r="DIH29" s="12"/>
      <c r="DII29" s="12"/>
      <c r="DIJ29" s="12"/>
      <c r="DIK29" s="12"/>
      <c r="DIL29" s="12"/>
      <c r="DIM29" s="12"/>
      <c r="DIN29" s="12"/>
      <c r="DIO29" s="12"/>
      <c r="DIP29" s="12"/>
      <c r="DIQ29" s="12"/>
      <c r="DIR29" s="12"/>
      <c r="DIS29" s="12"/>
      <c r="DIT29" s="12"/>
      <c r="DIU29" s="12"/>
      <c r="DIV29" s="12"/>
      <c r="DIW29" s="12"/>
      <c r="DIX29" s="12"/>
      <c r="DIY29" s="12"/>
      <c r="DIZ29" s="12"/>
      <c r="DJA29" s="12"/>
      <c r="DJB29" s="12"/>
      <c r="DJC29" s="12"/>
      <c r="DJD29" s="12"/>
      <c r="DJE29" s="12"/>
      <c r="DJF29" s="12"/>
      <c r="DJG29" s="12"/>
      <c r="DJH29" s="12"/>
      <c r="DJI29" s="12"/>
      <c r="DJJ29" s="12"/>
      <c r="DJK29" s="12"/>
      <c r="DJL29" s="12"/>
      <c r="DJM29" s="12"/>
      <c r="DJN29" s="12"/>
      <c r="DJO29" s="12"/>
      <c r="DJP29" s="12"/>
      <c r="DJQ29" s="12"/>
      <c r="DJR29" s="12"/>
      <c r="DJS29" s="12"/>
      <c r="DJT29" s="12"/>
      <c r="DJU29" s="12"/>
      <c r="DJV29" s="12"/>
      <c r="DJW29" s="12"/>
      <c r="DJX29" s="12"/>
      <c r="DJY29" s="12"/>
      <c r="DJZ29" s="12"/>
      <c r="DKA29" s="12"/>
      <c r="DKB29" s="12"/>
      <c r="DKC29" s="12"/>
      <c r="DKD29" s="12"/>
      <c r="DKE29" s="12"/>
      <c r="DKF29" s="12"/>
      <c r="DKG29" s="12"/>
      <c r="DKH29" s="12"/>
      <c r="DKI29" s="12"/>
      <c r="DKJ29" s="12"/>
      <c r="DKK29" s="12"/>
      <c r="DKL29" s="12"/>
      <c r="DKM29" s="12"/>
      <c r="DKN29" s="12"/>
      <c r="DKO29" s="12"/>
      <c r="DKP29" s="12"/>
      <c r="DKQ29" s="12"/>
      <c r="DKR29" s="12"/>
      <c r="DKS29" s="12"/>
      <c r="DKT29" s="12"/>
      <c r="DKU29" s="12"/>
      <c r="DKV29" s="12"/>
      <c r="DKW29" s="12"/>
      <c r="DKX29" s="12"/>
      <c r="DKY29" s="12"/>
      <c r="DKZ29" s="12"/>
      <c r="DLA29" s="12"/>
      <c r="DLB29" s="12"/>
      <c r="DLC29" s="12"/>
      <c r="DLD29" s="12"/>
      <c r="DLE29" s="12"/>
      <c r="DLF29" s="12"/>
      <c r="DLG29" s="12"/>
      <c r="DLH29" s="12"/>
      <c r="DLI29" s="12"/>
      <c r="DLJ29" s="12"/>
      <c r="DLK29" s="12"/>
      <c r="DLL29" s="12"/>
      <c r="DLM29" s="12"/>
      <c r="DLN29" s="12"/>
      <c r="DLO29" s="12"/>
      <c r="DLP29" s="12"/>
      <c r="DLQ29" s="12"/>
      <c r="DLR29" s="12"/>
      <c r="DLS29" s="12"/>
      <c r="DLT29" s="12"/>
      <c r="DLU29" s="12"/>
      <c r="DLV29" s="12"/>
      <c r="DLW29" s="12"/>
      <c r="DLX29" s="12"/>
      <c r="DLY29" s="12"/>
      <c r="DLZ29" s="12"/>
      <c r="DMA29" s="12"/>
      <c r="DMB29" s="12"/>
      <c r="DMC29" s="12"/>
      <c r="DMD29" s="12"/>
      <c r="DME29" s="12"/>
      <c r="DMF29" s="12"/>
      <c r="DMG29" s="12"/>
      <c r="DMH29" s="12"/>
      <c r="DMI29" s="12"/>
      <c r="DMJ29" s="12"/>
      <c r="DMK29" s="12"/>
      <c r="DML29" s="12"/>
      <c r="DMM29" s="12"/>
      <c r="DMN29" s="12"/>
      <c r="DMO29" s="12"/>
      <c r="DMP29" s="12"/>
      <c r="DMQ29" s="12"/>
      <c r="DMR29" s="12"/>
      <c r="DMS29" s="12"/>
      <c r="DMT29" s="12"/>
      <c r="DMU29" s="12"/>
      <c r="DMV29" s="12"/>
      <c r="DMW29" s="12"/>
      <c r="DMX29" s="12"/>
      <c r="DMY29" s="12"/>
      <c r="DMZ29" s="12"/>
      <c r="DNA29" s="12"/>
      <c r="DNB29" s="12"/>
      <c r="DNC29" s="12"/>
      <c r="DND29" s="12"/>
      <c r="DNE29" s="12"/>
      <c r="DNF29" s="12"/>
      <c r="DNG29" s="12"/>
      <c r="DNH29" s="12"/>
      <c r="DNI29" s="12"/>
      <c r="DNJ29" s="12"/>
      <c r="DNK29" s="12"/>
      <c r="DNL29" s="12"/>
      <c r="DNM29" s="12"/>
      <c r="DNN29" s="12"/>
      <c r="DNO29" s="12"/>
      <c r="DNP29" s="12"/>
      <c r="DNQ29" s="12"/>
      <c r="DNR29" s="12"/>
      <c r="DNS29" s="12"/>
      <c r="DNT29" s="12"/>
      <c r="DNU29" s="12"/>
      <c r="DNV29" s="12"/>
      <c r="DNW29" s="12"/>
      <c r="DNX29" s="12"/>
      <c r="DNY29" s="12"/>
      <c r="DNZ29" s="12"/>
      <c r="DOA29" s="12"/>
      <c r="DOB29" s="12"/>
      <c r="DOC29" s="12"/>
      <c r="DOD29" s="12"/>
      <c r="DOE29" s="12"/>
      <c r="DOF29" s="12"/>
      <c r="DOG29" s="12"/>
      <c r="DOH29" s="12"/>
      <c r="DOI29" s="12"/>
      <c r="DOJ29" s="12"/>
      <c r="DOK29" s="12"/>
      <c r="DOL29" s="12"/>
      <c r="DOM29" s="12"/>
      <c r="DON29" s="12"/>
      <c r="DOO29" s="12"/>
      <c r="DOP29" s="12"/>
      <c r="DOQ29" s="12"/>
      <c r="DOR29" s="12"/>
      <c r="DOS29" s="12"/>
      <c r="DOT29" s="12"/>
      <c r="DOU29" s="12"/>
      <c r="DOV29" s="12"/>
      <c r="DOW29" s="12"/>
      <c r="DOX29" s="12"/>
      <c r="DOY29" s="12"/>
      <c r="DOZ29" s="12"/>
      <c r="DPA29" s="12"/>
      <c r="DPB29" s="12"/>
      <c r="DPC29" s="12"/>
      <c r="DPD29" s="12"/>
      <c r="DPE29" s="12"/>
      <c r="DPF29" s="12"/>
      <c r="DPG29" s="12"/>
      <c r="DPH29" s="12"/>
      <c r="DPI29" s="12"/>
      <c r="DPJ29" s="12"/>
      <c r="DPK29" s="12"/>
      <c r="DPL29" s="12"/>
      <c r="DPM29" s="12"/>
      <c r="DPN29" s="12"/>
      <c r="DPO29" s="12"/>
      <c r="DPP29" s="12"/>
      <c r="DPQ29" s="12"/>
      <c r="DPR29" s="12"/>
      <c r="DPS29" s="12"/>
      <c r="DPT29" s="12"/>
      <c r="DPU29" s="12"/>
      <c r="DPV29" s="12"/>
      <c r="DPW29" s="12"/>
      <c r="DPX29" s="12"/>
      <c r="DPY29" s="12"/>
      <c r="DPZ29" s="12"/>
      <c r="DQA29" s="12"/>
      <c r="DQB29" s="12"/>
      <c r="DQC29" s="12"/>
      <c r="DQD29" s="12"/>
      <c r="DQE29" s="12"/>
      <c r="DQF29" s="12"/>
      <c r="DQG29" s="12"/>
      <c r="DQH29" s="12"/>
      <c r="DQI29" s="12"/>
      <c r="DQJ29" s="12"/>
      <c r="DQK29" s="12"/>
      <c r="DQL29" s="12"/>
      <c r="DQM29" s="12"/>
      <c r="DQN29" s="12"/>
      <c r="DQO29" s="12"/>
      <c r="DQP29" s="12"/>
      <c r="DQQ29" s="12"/>
      <c r="DQR29" s="12"/>
      <c r="DQS29" s="12"/>
      <c r="DQT29" s="12"/>
      <c r="DQU29" s="12"/>
      <c r="DQV29" s="12"/>
      <c r="DQW29" s="12"/>
      <c r="DQX29" s="12"/>
      <c r="DQY29" s="12"/>
      <c r="DQZ29" s="12"/>
      <c r="DRA29" s="12"/>
      <c r="DRB29" s="12"/>
      <c r="DRC29" s="12"/>
      <c r="DRD29" s="12"/>
      <c r="DRE29" s="12"/>
      <c r="DRF29" s="12"/>
      <c r="DRG29" s="12"/>
      <c r="DRH29" s="12"/>
      <c r="DRI29" s="12"/>
      <c r="DRJ29" s="12"/>
      <c r="DRK29" s="12"/>
      <c r="DRL29" s="12"/>
      <c r="DRM29" s="12"/>
      <c r="DRN29" s="12"/>
      <c r="DRO29" s="12"/>
      <c r="DRP29" s="12"/>
      <c r="DRQ29" s="12"/>
      <c r="DRR29" s="12"/>
      <c r="DRS29" s="12"/>
      <c r="DRT29" s="12"/>
      <c r="DRU29" s="12"/>
      <c r="DRV29" s="12"/>
      <c r="DRW29" s="12"/>
      <c r="DRX29" s="12"/>
      <c r="DRY29" s="12"/>
      <c r="DRZ29" s="12"/>
      <c r="DSA29" s="12"/>
      <c r="DSB29" s="12"/>
      <c r="DSC29" s="12"/>
      <c r="DSD29" s="12"/>
      <c r="DSE29" s="12"/>
      <c r="DSF29" s="12"/>
      <c r="DSG29" s="12"/>
      <c r="DSH29" s="12"/>
      <c r="DSI29" s="12"/>
      <c r="DSJ29" s="12"/>
      <c r="DSK29" s="12"/>
      <c r="DSL29" s="12"/>
      <c r="DSM29" s="12"/>
      <c r="DSN29" s="12"/>
      <c r="DSO29" s="12"/>
      <c r="DSP29" s="12"/>
      <c r="DSQ29" s="12"/>
      <c r="DSR29" s="12"/>
      <c r="DSS29" s="12"/>
      <c r="DST29" s="12"/>
      <c r="DSU29" s="12"/>
      <c r="DSV29" s="12"/>
      <c r="DSW29" s="12"/>
      <c r="DSX29" s="12"/>
      <c r="DSY29" s="12"/>
      <c r="DSZ29" s="12"/>
      <c r="DTA29" s="12"/>
      <c r="DTB29" s="12"/>
      <c r="DTC29" s="12"/>
      <c r="DTD29" s="12"/>
      <c r="DTE29" s="12"/>
      <c r="DTF29" s="12"/>
      <c r="DTG29" s="12"/>
      <c r="DTH29" s="12"/>
      <c r="DTI29" s="12"/>
      <c r="DTJ29" s="12"/>
      <c r="DTK29" s="12"/>
      <c r="DTL29" s="12"/>
      <c r="DTM29" s="12"/>
      <c r="DTN29" s="12"/>
      <c r="DTO29" s="12"/>
      <c r="DTP29" s="12"/>
      <c r="DTQ29" s="12"/>
      <c r="DTR29" s="12"/>
      <c r="DTS29" s="12"/>
      <c r="DTT29" s="12"/>
      <c r="DTU29" s="12"/>
      <c r="DTV29" s="12"/>
      <c r="DTW29" s="12"/>
      <c r="DTX29" s="12"/>
      <c r="DTY29" s="12"/>
      <c r="DTZ29" s="12"/>
      <c r="DUA29" s="12"/>
      <c r="DUB29" s="12"/>
      <c r="DUC29" s="12"/>
      <c r="DUD29" s="12"/>
      <c r="DUE29" s="12"/>
      <c r="DUF29" s="12"/>
      <c r="DUG29" s="12"/>
      <c r="DUH29" s="12"/>
      <c r="DUI29" s="12"/>
      <c r="DUJ29" s="12"/>
      <c r="DUK29" s="12"/>
      <c r="DUL29" s="12"/>
      <c r="DUM29" s="12"/>
      <c r="DUN29" s="12"/>
      <c r="DUO29" s="12"/>
      <c r="DUP29" s="12"/>
      <c r="DUQ29" s="12"/>
      <c r="DUR29" s="12"/>
      <c r="DUS29" s="12"/>
      <c r="DUT29" s="12"/>
      <c r="DUU29" s="12"/>
      <c r="DUV29" s="12"/>
      <c r="DUW29" s="12"/>
      <c r="DUX29" s="12"/>
      <c r="DUY29" s="12"/>
      <c r="DUZ29" s="12"/>
      <c r="DVA29" s="12"/>
      <c r="DVB29" s="12"/>
      <c r="DVC29" s="12"/>
      <c r="DVD29" s="12"/>
      <c r="DVE29" s="12"/>
      <c r="DVF29" s="12"/>
      <c r="DVG29" s="12"/>
      <c r="DVH29" s="12"/>
      <c r="DVI29" s="12"/>
      <c r="DVJ29" s="12"/>
      <c r="DVK29" s="12"/>
      <c r="DVL29" s="12"/>
      <c r="DVM29" s="12"/>
      <c r="DVN29" s="12"/>
      <c r="DVO29" s="12"/>
      <c r="DVP29" s="12"/>
      <c r="DVQ29" s="12"/>
      <c r="DVR29" s="12"/>
      <c r="DVS29" s="12"/>
      <c r="DVT29" s="12"/>
      <c r="DVU29" s="12"/>
      <c r="DVV29" s="12"/>
      <c r="DVW29" s="12"/>
      <c r="DVX29" s="12"/>
      <c r="DVY29" s="12"/>
      <c r="DVZ29" s="12"/>
      <c r="DWA29" s="12"/>
      <c r="DWB29" s="12"/>
      <c r="DWC29" s="12"/>
      <c r="DWD29" s="12"/>
      <c r="DWE29" s="12"/>
      <c r="DWF29" s="12"/>
      <c r="DWG29" s="12"/>
      <c r="DWH29" s="12"/>
      <c r="DWI29" s="12"/>
      <c r="DWJ29" s="12"/>
      <c r="DWK29" s="12"/>
      <c r="DWL29" s="12"/>
      <c r="DWM29" s="12"/>
      <c r="DWN29" s="12"/>
      <c r="DWO29" s="12"/>
      <c r="DWP29" s="12"/>
      <c r="DWQ29" s="12"/>
      <c r="DWR29" s="12"/>
      <c r="DWS29" s="12"/>
      <c r="DWT29" s="12"/>
      <c r="DWU29" s="12"/>
      <c r="DWV29" s="12"/>
      <c r="DWW29" s="12"/>
      <c r="DWX29" s="12"/>
      <c r="DWY29" s="12"/>
      <c r="DWZ29" s="12"/>
      <c r="DXA29" s="12"/>
      <c r="DXB29" s="12"/>
      <c r="DXC29" s="12"/>
      <c r="DXD29" s="12"/>
      <c r="DXE29" s="12"/>
      <c r="DXF29" s="12"/>
      <c r="DXG29" s="12"/>
      <c r="DXH29" s="12"/>
      <c r="DXI29" s="12"/>
      <c r="DXJ29" s="12"/>
      <c r="DXK29" s="12"/>
      <c r="DXL29" s="12"/>
      <c r="DXM29" s="12"/>
      <c r="DXN29" s="12"/>
      <c r="DXO29" s="12"/>
      <c r="DXP29" s="12"/>
      <c r="DXQ29" s="12"/>
      <c r="DXR29" s="12"/>
      <c r="DXS29" s="12"/>
      <c r="DXT29" s="12"/>
      <c r="DXU29" s="12"/>
      <c r="DXV29" s="12"/>
      <c r="DXW29" s="12"/>
      <c r="DXX29" s="12"/>
      <c r="DXY29" s="12"/>
      <c r="DXZ29" s="12"/>
      <c r="DYA29" s="12"/>
      <c r="DYB29" s="12"/>
      <c r="DYC29" s="12"/>
      <c r="DYD29" s="12"/>
      <c r="DYE29" s="12"/>
      <c r="DYF29" s="12"/>
      <c r="DYG29" s="12"/>
      <c r="DYH29" s="12"/>
      <c r="DYI29" s="12"/>
      <c r="DYJ29" s="12"/>
      <c r="DYK29" s="12"/>
      <c r="DYL29" s="12"/>
      <c r="DYM29" s="12"/>
      <c r="DYN29" s="12"/>
      <c r="DYO29" s="12"/>
      <c r="DYP29" s="12"/>
      <c r="DYQ29" s="12"/>
      <c r="DYR29" s="12"/>
      <c r="DYS29" s="12"/>
      <c r="DYT29" s="12"/>
      <c r="DYU29" s="12"/>
      <c r="DYV29" s="12"/>
      <c r="DYW29" s="12"/>
      <c r="DYX29" s="12"/>
      <c r="DYY29" s="12"/>
      <c r="DYZ29" s="12"/>
      <c r="DZA29" s="12"/>
      <c r="DZB29" s="12"/>
      <c r="DZC29" s="12"/>
      <c r="DZD29" s="12"/>
      <c r="DZE29" s="12"/>
      <c r="DZF29" s="12"/>
      <c r="DZG29" s="12"/>
      <c r="DZH29" s="12"/>
      <c r="DZI29" s="12"/>
      <c r="DZJ29" s="12"/>
      <c r="DZK29" s="12"/>
      <c r="DZL29" s="12"/>
      <c r="DZM29" s="12"/>
      <c r="DZN29" s="12"/>
      <c r="DZO29" s="12"/>
      <c r="DZP29" s="12"/>
      <c r="DZQ29" s="12"/>
      <c r="DZR29" s="12"/>
      <c r="DZS29" s="12"/>
      <c r="DZT29" s="12"/>
      <c r="DZU29" s="12"/>
      <c r="DZV29" s="12"/>
      <c r="DZW29" s="12"/>
      <c r="DZX29" s="12"/>
      <c r="DZY29" s="12"/>
      <c r="DZZ29" s="12"/>
      <c r="EAA29" s="12"/>
      <c r="EAB29" s="12"/>
      <c r="EAC29" s="12"/>
      <c r="EAD29" s="12"/>
      <c r="EAE29" s="12"/>
      <c r="EAF29" s="12"/>
      <c r="EAG29" s="12"/>
      <c r="EAH29" s="12"/>
      <c r="EAI29" s="12"/>
      <c r="EAJ29" s="12"/>
      <c r="EAK29" s="12"/>
      <c r="EAL29" s="12"/>
      <c r="EAM29" s="12"/>
      <c r="EAN29" s="12"/>
      <c r="EAO29" s="12"/>
      <c r="EAP29" s="12"/>
      <c r="EAQ29" s="12"/>
      <c r="EAR29" s="12"/>
      <c r="EAS29" s="12"/>
      <c r="EAT29" s="12"/>
      <c r="EAU29" s="12"/>
      <c r="EAV29" s="12"/>
      <c r="EAW29" s="12"/>
      <c r="EAX29" s="12"/>
      <c r="EAY29" s="12"/>
      <c r="EAZ29" s="12"/>
      <c r="EBA29" s="12"/>
      <c r="EBB29" s="12"/>
      <c r="EBC29" s="12"/>
      <c r="EBD29" s="12"/>
      <c r="EBE29" s="12"/>
      <c r="EBF29" s="12"/>
      <c r="EBG29" s="12"/>
      <c r="EBH29" s="12"/>
      <c r="EBI29" s="12"/>
      <c r="EBJ29" s="12"/>
      <c r="EBK29" s="12"/>
      <c r="EBL29" s="12"/>
      <c r="EBM29" s="12"/>
      <c r="EBN29" s="12"/>
      <c r="EBO29" s="12"/>
      <c r="EBP29" s="12"/>
      <c r="EBQ29" s="12"/>
      <c r="EBR29" s="12"/>
      <c r="EBS29" s="12"/>
      <c r="EBT29" s="12"/>
      <c r="EBU29" s="12"/>
      <c r="EBV29" s="12"/>
      <c r="EBW29" s="12"/>
      <c r="EBX29" s="12"/>
      <c r="EBY29" s="12"/>
      <c r="EBZ29" s="12"/>
      <c r="ECA29" s="12"/>
      <c r="ECB29" s="12"/>
      <c r="ECC29" s="12"/>
      <c r="ECD29" s="12"/>
      <c r="ECE29" s="12"/>
      <c r="ECF29" s="12"/>
      <c r="ECG29" s="12"/>
      <c r="ECH29" s="12"/>
      <c r="ECI29" s="12"/>
      <c r="ECJ29" s="12"/>
      <c r="ECK29" s="12"/>
      <c r="ECL29" s="12"/>
      <c r="ECM29" s="12"/>
      <c r="ECN29" s="12"/>
      <c r="ECO29" s="12"/>
      <c r="ECP29" s="12"/>
      <c r="ECQ29" s="12"/>
      <c r="ECR29" s="12"/>
      <c r="ECS29" s="12"/>
      <c r="ECT29" s="12"/>
      <c r="ECU29" s="12"/>
      <c r="ECV29" s="12"/>
      <c r="ECW29" s="12"/>
      <c r="ECX29" s="12"/>
      <c r="ECY29" s="12"/>
      <c r="ECZ29" s="12"/>
      <c r="EDA29" s="12"/>
      <c r="EDB29" s="12"/>
      <c r="EDC29" s="12"/>
      <c r="EDD29" s="12"/>
      <c r="EDE29" s="12"/>
      <c r="EDF29" s="12"/>
      <c r="EDG29" s="12"/>
      <c r="EDH29" s="12"/>
      <c r="EDI29" s="12"/>
      <c r="EDJ29" s="12"/>
      <c r="EDK29" s="12"/>
      <c r="EDL29" s="12"/>
      <c r="EDM29" s="12"/>
      <c r="EDN29" s="12"/>
      <c r="EDO29" s="12"/>
      <c r="EDP29" s="12"/>
      <c r="EDQ29" s="12"/>
      <c r="EDR29" s="12"/>
      <c r="EDS29" s="12"/>
      <c r="EDT29" s="12"/>
      <c r="EDU29" s="12"/>
      <c r="EDV29" s="12"/>
      <c r="EDW29" s="12"/>
      <c r="EDX29" s="12"/>
      <c r="EDY29" s="12"/>
      <c r="EDZ29" s="12"/>
      <c r="EEA29" s="12"/>
      <c r="EEB29" s="12"/>
      <c r="EEC29" s="12"/>
      <c r="EED29" s="12"/>
      <c r="EEE29" s="12"/>
      <c r="EEF29" s="12"/>
      <c r="EEG29" s="12"/>
      <c r="EEH29" s="12"/>
      <c r="EEI29" s="12"/>
      <c r="EEJ29" s="12"/>
      <c r="EEK29" s="12"/>
      <c r="EEL29" s="12"/>
      <c r="EEM29" s="12"/>
      <c r="EEN29" s="12"/>
      <c r="EEO29" s="12"/>
      <c r="EEP29" s="12"/>
      <c r="EEQ29" s="12"/>
      <c r="EER29" s="12"/>
      <c r="EES29" s="12"/>
      <c r="EET29" s="12"/>
      <c r="EEU29" s="12"/>
      <c r="EEV29" s="12"/>
      <c r="EEW29" s="12"/>
      <c r="EEX29" s="12"/>
      <c r="EEY29" s="12"/>
      <c r="EEZ29" s="12"/>
      <c r="EFA29" s="12"/>
      <c r="EFB29" s="12"/>
      <c r="EFC29" s="12"/>
      <c r="EFD29" s="12"/>
      <c r="EFE29" s="12"/>
      <c r="EFF29" s="12"/>
      <c r="EFG29" s="12"/>
      <c r="EFH29" s="12"/>
      <c r="EFI29" s="12"/>
      <c r="EFJ29" s="12"/>
      <c r="EFK29" s="12"/>
      <c r="EFL29" s="12"/>
      <c r="EFM29" s="12"/>
      <c r="EFN29" s="12"/>
      <c r="EFO29" s="12"/>
      <c r="EFP29" s="12"/>
      <c r="EFQ29" s="12"/>
      <c r="EFR29" s="12"/>
      <c r="EFS29" s="12"/>
      <c r="EFT29" s="12"/>
      <c r="EFU29" s="12"/>
      <c r="EFV29" s="12"/>
      <c r="EFW29" s="12"/>
      <c r="EFX29" s="12"/>
      <c r="EFY29" s="12"/>
      <c r="EFZ29" s="12"/>
      <c r="EGA29" s="12"/>
      <c r="EGB29" s="12"/>
      <c r="EGC29" s="12"/>
      <c r="EGD29" s="12"/>
      <c r="EGE29" s="12"/>
      <c r="EGF29" s="12"/>
      <c r="EGG29" s="12"/>
      <c r="EGH29" s="12"/>
      <c r="EGI29" s="12"/>
      <c r="EGJ29" s="12"/>
      <c r="EGK29" s="12"/>
      <c r="EGL29" s="12"/>
      <c r="EGM29" s="12"/>
      <c r="EGN29" s="12"/>
      <c r="EGO29" s="12"/>
      <c r="EGP29" s="12"/>
      <c r="EGQ29" s="12"/>
      <c r="EGR29" s="12"/>
      <c r="EGS29" s="12"/>
      <c r="EGT29" s="12"/>
      <c r="EGU29" s="12"/>
      <c r="EGV29" s="12"/>
      <c r="EGW29" s="12"/>
      <c r="EGX29" s="12"/>
      <c r="EGY29" s="12"/>
      <c r="EGZ29" s="12"/>
      <c r="EHA29" s="12"/>
      <c r="EHB29" s="12"/>
      <c r="EHC29" s="12"/>
      <c r="EHD29" s="12"/>
      <c r="EHE29" s="12"/>
      <c r="EHF29" s="12"/>
      <c r="EHG29" s="12"/>
      <c r="EHH29" s="12"/>
      <c r="EHI29" s="12"/>
      <c r="EHJ29" s="12"/>
      <c r="EHK29" s="12"/>
      <c r="EHL29" s="12"/>
      <c r="EHM29" s="12"/>
      <c r="EHN29" s="12"/>
      <c r="EHO29" s="12"/>
      <c r="EHP29" s="12"/>
      <c r="EHQ29" s="12"/>
      <c r="EHR29" s="12"/>
      <c r="EHS29" s="12"/>
      <c r="EHT29" s="12"/>
      <c r="EHU29" s="12"/>
      <c r="EHV29" s="12"/>
      <c r="EHW29" s="12"/>
      <c r="EHX29" s="12"/>
      <c r="EHY29" s="12"/>
      <c r="EHZ29" s="12"/>
      <c r="EIA29" s="12"/>
      <c r="EIB29" s="12"/>
      <c r="EIC29" s="12"/>
      <c r="EID29" s="12"/>
      <c r="EIE29" s="12"/>
      <c r="EIF29" s="12"/>
      <c r="EIG29" s="12"/>
      <c r="EIH29" s="12"/>
      <c r="EII29" s="12"/>
      <c r="EIJ29" s="12"/>
      <c r="EIK29" s="12"/>
      <c r="EIL29" s="12"/>
      <c r="EIM29" s="12"/>
      <c r="EIN29" s="12"/>
      <c r="EIO29" s="12"/>
      <c r="EIP29" s="12"/>
      <c r="EIQ29" s="12"/>
      <c r="EIR29" s="12"/>
      <c r="EIS29" s="12"/>
      <c r="EIT29" s="12"/>
      <c r="EIU29" s="12"/>
      <c r="EIV29" s="12"/>
      <c r="EIW29" s="12"/>
      <c r="EIX29" s="12"/>
      <c r="EIY29" s="12"/>
      <c r="EIZ29" s="12"/>
      <c r="EJA29" s="12"/>
      <c r="EJB29" s="12"/>
      <c r="EJC29" s="12"/>
      <c r="EJD29" s="12"/>
      <c r="EJE29" s="12"/>
      <c r="EJF29" s="12"/>
      <c r="EJG29" s="12"/>
      <c r="EJH29" s="12"/>
      <c r="EJI29" s="12"/>
      <c r="EJJ29" s="12"/>
      <c r="EJK29" s="12"/>
      <c r="EJL29" s="12"/>
      <c r="EJM29" s="12"/>
      <c r="EJN29" s="12"/>
      <c r="EJO29" s="12"/>
      <c r="EJP29" s="12"/>
      <c r="EJQ29" s="12"/>
      <c r="EJR29" s="12"/>
      <c r="EJS29" s="12"/>
      <c r="EJT29" s="12"/>
      <c r="EJU29" s="12"/>
      <c r="EJV29" s="12"/>
      <c r="EJW29" s="12"/>
      <c r="EJX29" s="12"/>
      <c r="EJY29" s="12"/>
      <c r="EJZ29" s="12"/>
      <c r="EKA29" s="12"/>
      <c r="EKB29" s="12"/>
      <c r="EKC29" s="12"/>
      <c r="EKD29" s="12"/>
      <c r="EKE29" s="12"/>
      <c r="EKF29" s="12"/>
      <c r="EKG29" s="12"/>
      <c r="EKH29" s="12"/>
      <c r="EKI29" s="12"/>
      <c r="EKJ29" s="12"/>
      <c r="EKK29" s="12"/>
      <c r="EKL29" s="12"/>
      <c r="EKM29" s="12"/>
      <c r="EKN29" s="12"/>
      <c r="EKO29" s="12"/>
      <c r="EKP29" s="12"/>
      <c r="EKQ29" s="12"/>
      <c r="EKR29" s="12"/>
      <c r="EKS29" s="12"/>
      <c r="EKT29" s="12"/>
      <c r="EKU29" s="12"/>
      <c r="EKV29" s="12"/>
      <c r="EKW29" s="12"/>
      <c r="EKX29" s="12"/>
      <c r="EKY29" s="12"/>
      <c r="EKZ29" s="12"/>
      <c r="ELA29" s="12"/>
      <c r="ELB29" s="12"/>
      <c r="ELC29" s="12"/>
      <c r="ELD29" s="12"/>
      <c r="ELE29" s="12"/>
      <c r="ELF29" s="12"/>
      <c r="ELG29" s="12"/>
      <c r="ELH29" s="12"/>
      <c r="ELI29" s="12"/>
      <c r="ELJ29" s="12"/>
      <c r="ELK29" s="12"/>
      <c r="ELL29" s="12"/>
      <c r="ELM29" s="12"/>
      <c r="ELN29" s="12"/>
      <c r="ELO29" s="12"/>
      <c r="ELP29" s="12"/>
      <c r="ELQ29" s="12"/>
      <c r="ELR29" s="12"/>
      <c r="ELS29" s="12"/>
      <c r="ELT29" s="12"/>
      <c r="ELU29" s="12"/>
      <c r="ELV29" s="12"/>
      <c r="ELW29" s="12"/>
      <c r="ELX29" s="12"/>
      <c r="ELY29" s="12"/>
      <c r="ELZ29" s="12"/>
      <c r="EMA29" s="12"/>
      <c r="EMB29" s="12"/>
      <c r="EMC29" s="12"/>
      <c r="EMD29" s="12"/>
      <c r="EME29" s="12"/>
      <c r="EMF29" s="12"/>
      <c r="EMG29" s="12"/>
      <c r="EMH29" s="12"/>
      <c r="EMI29" s="12"/>
      <c r="EMJ29" s="12"/>
      <c r="EMK29" s="12"/>
      <c r="EML29" s="12"/>
      <c r="EMM29" s="12"/>
      <c r="EMN29" s="12"/>
      <c r="EMO29" s="12"/>
      <c r="EMP29" s="12"/>
      <c r="EMQ29" s="12"/>
      <c r="EMR29" s="12"/>
      <c r="EMS29" s="12"/>
      <c r="EMT29" s="12"/>
      <c r="EMU29" s="12"/>
      <c r="EMV29" s="12"/>
      <c r="EMW29" s="12"/>
      <c r="EMX29" s="12"/>
      <c r="EMY29" s="12"/>
      <c r="EMZ29" s="12"/>
      <c r="ENA29" s="12"/>
      <c r="ENB29" s="12"/>
      <c r="ENC29" s="12"/>
      <c r="END29" s="12"/>
      <c r="ENE29" s="12"/>
      <c r="ENF29" s="12"/>
      <c r="ENG29" s="12"/>
      <c r="ENH29" s="12"/>
      <c r="ENI29" s="12"/>
      <c r="ENJ29" s="12"/>
      <c r="ENK29" s="12"/>
      <c r="ENL29" s="12"/>
      <c r="ENM29" s="12"/>
      <c r="ENN29" s="12"/>
      <c r="ENO29" s="12"/>
      <c r="ENP29" s="12"/>
      <c r="ENQ29" s="12"/>
      <c r="ENR29" s="12"/>
      <c r="ENS29" s="12"/>
      <c r="ENT29" s="12"/>
      <c r="ENU29" s="12"/>
      <c r="ENV29" s="12"/>
      <c r="ENW29" s="12"/>
      <c r="ENX29" s="12"/>
      <c r="ENY29" s="12"/>
      <c r="ENZ29" s="12"/>
      <c r="EOA29" s="12"/>
      <c r="EOB29" s="12"/>
      <c r="EOC29" s="12"/>
      <c r="EOD29" s="12"/>
      <c r="EOE29" s="12"/>
      <c r="EOF29" s="12"/>
      <c r="EOG29" s="12"/>
      <c r="EOH29" s="12"/>
      <c r="EOI29" s="12"/>
      <c r="EOJ29" s="12"/>
      <c r="EOK29" s="12"/>
      <c r="EOL29" s="12"/>
      <c r="EOM29" s="12"/>
      <c r="EON29" s="12"/>
      <c r="EOO29" s="12"/>
      <c r="EOP29" s="12"/>
      <c r="EOQ29" s="12"/>
      <c r="EOR29" s="12"/>
      <c r="EOS29" s="12"/>
      <c r="EOT29" s="12"/>
      <c r="EOU29" s="12"/>
      <c r="EOV29" s="12"/>
      <c r="EOW29" s="12"/>
      <c r="EOX29" s="12"/>
      <c r="EOY29" s="12"/>
      <c r="EOZ29" s="12"/>
      <c r="EPA29" s="12"/>
      <c r="EPB29" s="12"/>
      <c r="EPC29" s="12"/>
      <c r="EPD29" s="12"/>
      <c r="EPE29" s="12"/>
      <c r="EPF29" s="12"/>
      <c r="EPG29" s="12"/>
      <c r="EPH29" s="12"/>
      <c r="EPI29" s="12"/>
      <c r="EPJ29" s="12"/>
      <c r="EPK29" s="12"/>
      <c r="EPL29" s="12"/>
      <c r="EPM29" s="12"/>
      <c r="EPN29" s="12"/>
      <c r="EPO29" s="12"/>
      <c r="EPP29" s="12"/>
      <c r="EPQ29" s="12"/>
      <c r="EPR29" s="12"/>
      <c r="EPS29" s="12"/>
      <c r="EPT29" s="12"/>
      <c r="EPU29" s="12"/>
      <c r="EPV29" s="12"/>
      <c r="EPW29" s="12"/>
      <c r="EPX29" s="12"/>
      <c r="EPY29" s="12"/>
      <c r="EPZ29" s="12"/>
      <c r="EQA29" s="12"/>
      <c r="EQB29" s="12"/>
      <c r="EQC29" s="12"/>
      <c r="EQD29" s="12"/>
      <c r="EQE29" s="12"/>
      <c r="EQF29" s="12"/>
      <c r="EQG29" s="12"/>
      <c r="EQH29" s="12"/>
      <c r="EQI29" s="12"/>
      <c r="EQJ29" s="12"/>
      <c r="EQK29" s="12"/>
      <c r="EQL29" s="12"/>
      <c r="EQM29" s="12"/>
      <c r="EQN29" s="12"/>
      <c r="EQO29" s="12"/>
      <c r="EQP29" s="12"/>
      <c r="EQQ29" s="12"/>
      <c r="EQR29" s="12"/>
      <c r="EQS29" s="12"/>
      <c r="EQT29" s="12"/>
      <c r="EQU29" s="12"/>
      <c r="EQV29" s="12"/>
      <c r="EQW29" s="12"/>
      <c r="EQX29" s="12"/>
      <c r="EQY29" s="12"/>
      <c r="EQZ29" s="12"/>
      <c r="ERA29" s="12"/>
      <c r="ERB29" s="12"/>
      <c r="ERC29" s="12"/>
      <c r="ERD29" s="12"/>
      <c r="ERE29" s="12"/>
      <c r="ERF29" s="12"/>
      <c r="ERG29" s="12"/>
      <c r="ERH29" s="12"/>
      <c r="ERI29" s="12"/>
      <c r="ERJ29" s="12"/>
      <c r="ERK29" s="12"/>
      <c r="ERL29" s="12"/>
      <c r="ERM29" s="12"/>
      <c r="ERN29" s="12"/>
      <c r="ERO29" s="12"/>
      <c r="ERP29" s="12"/>
      <c r="ERQ29" s="12"/>
      <c r="ERR29" s="12"/>
      <c r="ERS29" s="12"/>
      <c r="ERT29" s="12"/>
      <c r="ERU29" s="12"/>
      <c r="ERV29" s="12"/>
      <c r="ERW29" s="12"/>
      <c r="ERX29" s="12"/>
      <c r="ERY29" s="12"/>
      <c r="ERZ29" s="12"/>
      <c r="ESA29" s="12"/>
      <c r="ESB29" s="12"/>
      <c r="ESC29" s="12"/>
      <c r="ESD29" s="12"/>
      <c r="ESE29" s="12"/>
      <c r="ESF29" s="12"/>
      <c r="ESG29" s="12"/>
      <c r="ESH29" s="12"/>
      <c r="ESI29" s="12"/>
      <c r="ESJ29" s="12"/>
      <c r="ESK29" s="12"/>
      <c r="ESL29" s="12"/>
      <c r="ESM29" s="12"/>
      <c r="ESN29" s="12"/>
      <c r="ESO29" s="12"/>
      <c r="ESP29" s="12"/>
      <c r="ESQ29" s="12"/>
      <c r="ESR29" s="12"/>
      <c r="ESS29" s="12"/>
      <c r="EST29" s="12"/>
      <c r="ESU29" s="12"/>
      <c r="ESV29" s="12"/>
      <c r="ESW29" s="12"/>
      <c r="ESX29" s="12"/>
      <c r="ESY29" s="12"/>
      <c r="ESZ29" s="12"/>
      <c r="ETA29" s="12"/>
      <c r="ETB29" s="12"/>
      <c r="ETC29" s="12"/>
      <c r="ETD29" s="12"/>
      <c r="ETE29" s="12"/>
      <c r="ETF29" s="12"/>
      <c r="ETG29" s="12"/>
      <c r="ETH29" s="12"/>
      <c r="ETI29" s="12"/>
      <c r="ETJ29" s="12"/>
      <c r="ETK29" s="12"/>
      <c r="ETL29" s="12"/>
      <c r="ETM29" s="12"/>
      <c r="ETN29" s="12"/>
      <c r="ETO29" s="12"/>
      <c r="ETP29" s="12"/>
      <c r="ETQ29" s="12"/>
      <c r="ETR29" s="12"/>
      <c r="ETS29" s="12"/>
      <c r="ETT29" s="12"/>
      <c r="ETU29" s="12"/>
      <c r="ETV29" s="12"/>
      <c r="ETW29" s="12"/>
      <c r="ETX29" s="12"/>
      <c r="ETY29" s="12"/>
      <c r="ETZ29" s="12"/>
      <c r="EUA29" s="12"/>
      <c r="EUB29" s="12"/>
      <c r="EUC29" s="12"/>
      <c r="EUD29" s="12"/>
      <c r="EUE29" s="12"/>
      <c r="EUF29" s="12"/>
      <c r="EUG29" s="12"/>
      <c r="EUH29" s="12"/>
      <c r="EUI29" s="12"/>
      <c r="EUJ29" s="12"/>
      <c r="EUK29" s="12"/>
      <c r="EUL29" s="12"/>
      <c r="EUM29" s="12"/>
      <c r="EUN29" s="12"/>
      <c r="EUO29" s="12"/>
      <c r="EUP29" s="12"/>
      <c r="EUQ29" s="12"/>
      <c r="EUR29" s="12"/>
      <c r="EUS29" s="12"/>
      <c r="EUT29" s="12"/>
      <c r="EUU29" s="12"/>
      <c r="EUV29" s="12"/>
      <c r="EUW29" s="12"/>
      <c r="EUX29" s="12"/>
      <c r="EUY29" s="12"/>
      <c r="EUZ29" s="12"/>
      <c r="EVA29" s="12"/>
      <c r="EVB29" s="12"/>
      <c r="EVC29" s="12"/>
      <c r="EVD29" s="12"/>
      <c r="EVE29" s="12"/>
      <c r="EVF29" s="12"/>
      <c r="EVG29" s="12"/>
      <c r="EVH29" s="12"/>
      <c r="EVI29" s="12"/>
      <c r="EVJ29" s="12"/>
      <c r="EVK29" s="12"/>
      <c r="EVL29" s="12"/>
      <c r="EVM29" s="12"/>
      <c r="EVN29" s="12"/>
      <c r="EVO29" s="12"/>
      <c r="EVP29" s="12"/>
      <c r="EVQ29" s="12"/>
      <c r="EVR29" s="12"/>
      <c r="EVS29" s="12"/>
      <c r="EVT29" s="12"/>
      <c r="EVU29" s="12"/>
      <c r="EVV29" s="12"/>
      <c r="EVW29" s="12"/>
      <c r="EVX29" s="12"/>
      <c r="EVY29" s="12"/>
      <c r="EVZ29" s="12"/>
      <c r="EWA29" s="12"/>
      <c r="EWB29" s="12"/>
      <c r="EWC29" s="12"/>
      <c r="EWD29" s="12"/>
      <c r="EWE29" s="12"/>
      <c r="EWF29" s="12"/>
      <c r="EWG29" s="12"/>
      <c r="EWH29" s="12"/>
      <c r="EWI29" s="12"/>
      <c r="EWJ29" s="12"/>
      <c r="EWK29" s="12"/>
      <c r="EWL29" s="12"/>
      <c r="EWM29" s="12"/>
      <c r="EWN29" s="12"/>
      <c r="EWO29" s="12"/>
      <c r="EWP29" s="12"/>
      <c r="EWQ29" s="12"/>
      <c r="EWR29" s="12"/>
      <c r="EWS29" s="12"/>
      <c r="EWT29" s="12"/>
      <c r="EWU29" s="12"/>
      <c r="EWV29" s="12"/>
      <c r="EWW29" s="12"/>
      <c r="EWX29" s="12"/>
      <c r="EWY29" s="12"/>
      <c r="EWZ29" s="12"/>
      <c r="EXA29" s="12"/>
      <c r="EXB29" s="12"/>
      <c r="EXC29" s="12"/>
      <c r="EXD29" s="12"/>
      <c r="EXE29" s="12"/>
      <c r="EXF29" s="12"/>
      <c r="EXG29" s="12"/>
      <c r="EXH29" s="12"/>
      <c r="EXI29" s="12"/>
      <c r="EXJ29" s="12"/>
      <c r="EXK29" s="12"/>
      <c r="EXL29" s="12"/>
      <c r="EXM29" s="12"/>
      <c r="EXN29" s="12"/>
      <c r="EXO29" s="12"/>
      <c r="EXP29" s="12"/>
      <c r="EXQ29" s="12"/>
      <c r="EXR29" s="12"/>
      <c r="EXS29" s="12"/>
      <c r="EXT29" s="12"/>
      <c r="EXU29" s="12"/>
      <c r="EXV29" s="12"/>
      <c r="EXW29" s="12"/>
      <c r="EXX29" s="12"/>
      <c r="EXY29" s="12"/>
      <c r="EXZ29" s="12"/>
      <c r="EYA29" s="12"/>
      <c r="EYB29" s="12"/>
      <c r="EYC29" s="12"/>
      <c r="EYD29" s="12"/>
      <c r="EYE29" s="12"/>
      <c r="EYF29" s="12"/>
      <c r="EYG29" s="12"/>
      <c r="EYH29" s="12"/>
      <c r="EYI29" s="12"/>
      <c r="EYJ29" s="12"/>
      <c r="EYK29" s="12"/>
      <c r="EYL29" s="12"/>
      <c r="EYM29" s="12"/>
      <c r="EYN29" s="12"/>
      <c r="EYO29" s="12"/>
      <c r="EYP29" s="12"/>
      <c r="EYQ29" s="12"/>
      <c r="EYR29" s="12"/>
      <c r="EYS29" s="12"/>
      <c r="EYT29" s="12"/>
      <c r="EYU29" s="12"/>
      <c r="EYV29" s="12"/>
      <c r="EYW29" s="12"/>
      <c r="EYX29" s="12"/>
      <c r="EYY29" s="12"/>
      <c r="EYZ29" s="12"/>
      <c r="EZA29" s="12"/>
      <c r="EZB29" s="12"/>
      <c r="EZC29" s="12"/>
      <c r="EZD29" s="12"/>
      <c r="EZE29" s="12"/>
      <c r="EZF29" s="12"/>
      <c r="EZG29" s="12"/>
      <c r="EZH29" s="12"/>
      <c r="EZI29" s="12"/>
      <c r="EZJ29" s="12"/>
      <c r="EZK29" s="12"/>
      <c r="EZL29" s="12"/>
      <c r="EZM29" s="12"/>
      <c r="EZN29" s="12"/>
      <c r="EZO29" s="12"/>
      <c r="EZP29" s="12"/>
      <c r="EZQ29" s="12"/>
      <c r="EZR29" s="12"/>
      <c r="EZS29" s="12"/>
      <c r="EZT29" s="12"/>
      <c r="EZU29" s="12"/>
      <c r="EZV29" s="12"/>
      <c r="EZW29" s="12"/>
      <c r="EZX29" s="12"/>
      <c r="EZY29" s="12"/>
      <c r="EZZ29" s="12"/>
      <c r="FAA29" s="12"/>
      <c r="FAB29" s="12"/>
      <c r="FAC29" s="12"/>
      <c r="FAD29" s="12"/>
      <c r="FAE29" s="12"/>
      <c r="FAF29" s="12"/>
      <c r="FAG29" s="12"/>
      <c r="FAH29" s="12"/>
      <c r="FAI29" s="12"/>
      <c r="FAJ29" s="12"/>
      <c r="FAK29" s="12"/>
      <c r="FAL29" s="12"/>
      <c r="FAM29" s="12"/>
      <c r="FAN29" s="12"/>
      <c r="FAO29" s="12"/>
      <c r="FAP29" s="12"/>
      <c r="FAQ29" s="12"/>
      <c r="FAR29" s="12"/>
      <c r="FAS29" s="12"/>
      <c r="FAT29" s="12"/>
      <c r="FAU29" s="12"/>
      <c r="FAV29" s="12"/>
      <c r="FAW29" s="12"/>
      <c r="FAX29" s="12"/>
      <c r="FAY29" s="12"/>
      <c r="FAZ29" s="12"/>
      <c r="FBA29" s="12"/>
      <c r="FBB29" s="12"/>
      <c r="FBC29" s="12"/>
      <c r="FBD29" s="12"/>
      <c r="FBE29" s="12"/>
      <c r="FBF29" s="12"/>
      <c r="FBG29" s="12"/>
      <c r="FBH29" s="12"/>
      <c r="FBI29" s="12"/>
      <c r="FBJ29" s="12"/>
      <c r="FBK29" s="12"/>
      <c r="FBL29" s="12"/>
      <c r="FBM29" s="12"/>
      <c r="FBN29" s="12"/>
      <c r="FBO29" s="12"/>
      <c r="FBP29" s="12"/>
      <c r="FBQ29" s="12"/>
      <c r="FBR29" s="12"/>
      <c r="FBS29" s="12"/>
      <c r="FBT29" s="12"/>
      <c r="FBU29" s="12"/>
      <c r="FBV29" s="12"/>
      <c r="FBW29" s="12"/>
    </row>
    <row r="30" spans="1:4131" x14ac:dyDescent="0.25">
      <c r="A30" s="78" t="s">
        <v>12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2"/>
      <c r="U30" s="11"/>
      <c r="V30" s="11"/>
      <c r="W30" s="11"/>
      <c r="X30" s="11"/>
    </row>
    <row r="31" spans="1:4131" s="2" customFormat="1" ht="75" customHeight="1" x14ac:dyDescent="0.25">
      <c r="A31" s="33">
        <v>1</v>
      </c>
      <c r="B31" s="40" t="s">
        <v>32</v>
      </c>
      <c r="C31" s="35">
        <v>3252502244</v>
      </c>
      <c r="D31" s="40" t="s">
        <v>95</v>
      </c>
      <c r="E31" s="35" t="s">
        <v>33</v>
      </c>
      <c r="F31" s="35" t="s">
        <v>34</v>
      </c>
      <c r="G31" s="35" t="s">
        <v>35</v>
      </c>
      <c r="H31" s="38">
        <v>11</v>
      </c>
      <c r="I31" s="66">
        <v>9.3699999999999992</v>
      </c>
      <c r="J31" s="39">
        <v>3297.2</v>
      </c>
      <c r="K31" s="17">
        <v>4109.3999999999996</v>
      </c>
      <c r="L31" s="39">
        <v>2709.3</v>
      </c>
      <c r="M31" s="39">
        <v>4944.8</v>
      </c>
      <c r="N31" s="38">
        <v>237.1</v>
      </c>
      <c r="O31" s="38">
        <v>263.2</v>
      </c>
      <c r="P31" s="38">
        <v>188.5</v>
      </c>
      <c r="Q31" s="38">
        <v>240</v>
      </c>
      <c r="R31" s="38">
        <v>355.4</v>
      </c>
      <c r="S31" s="67">
        <v>7.7700000000000005E-2</v>
      </c>
      <c r="T31" s="11"/>
      <c r="U31" s="12"/>
      <c r="V31" s="12"/>
      <c r="W31" s="12"/>
      <c r="X31" s="12"/>
    </row>
    <row r="32" spans="1:4131" s="2" customFormat="1" ht="75" customHeight="1" x14ac:dyDescent="0.25">
      <c r="A32" s="33">
        <v>2</v>
      </c>
      <c r="B32" s="40" t="s">
        <v>36</v>
      </c>
      <c r="C32" s="35"/>
      <c r="D32" s="35" t="s">
        <v>37</v>
      </c>
      <c r="E32" s="35" t="s">
        <v>104</v>
      </c>
      <c r="F32" s="35" t="s">
        <v>51</v>
      </c>
      <c r="G32" s="35" t="s">
        <v>112</v>
      </c>
      <c r="H32" s="38">
        <v>1</v>
      </c>
      <c r="I32" s="38">
        <v>2</v>
      </c>
      <c r="J32" s="39">
        <v>514.5</v>
      </c>
      <c r="K32" s="39">
        <v>449.8</v>
      </c>
      <c r="L32" s="39">
        <v>358</v>
      </c>
      <c r="M32" s="39">
        <v>450</v>
      </c>
      <c r="N32" s="38">
        <v>0</v>
      </c>
      <c r="O32" s="38">
        <v>0</v>
      </c>
      <c r="P32" s="38">
        <v>0</v>
      </c>
      <c r="Q32" s="38">
        <v>0</v>
      </c>
      <c r="R32" s="38">
        <v>1053.2</v>
      </c>
      <c r="S32" s="38">
        <v>0.65</v>
      </c>
      <c r="T32" s="12"/>
      <c r="U32" s="12"/>
      <c r="V32" s="12"/>
      <c r="W32" s="12"/>
      <c r="X32" s="12"/>
    </row>
    <row r="33" spans="1:824" s="2" customFormat="1" ht="75" customHeight="1" x14ac:dyDescent="0.25">
      <c r="A33" s="33">
        <v>3</v>
      </c>
      <c r="B33" s="40" t="s">
        <v>38</v>
      </c>
      <c r="C33" s="35">
        <v>3252004591</v>
      </c>
      <c r="D33" s="40" t="s">
        <v>95</v>
      </c>
      <c r="E33" s="35" t="s">
        <v>39</v>
      </c>
      <c r="F33" s="35" t="s">
        <v>40</v>
      </c>
      <c r="G33" s="35" t="s">
        <v>41</v>
      </c>
      <c r="H33" s="38">
        <v>23.3</v>
      </c>
      <c r="I33" s="38">
        <v>32</v>
      </c>
      <c r="J33" s="39">
        <v>9824.9</v>
      </c>
      <c r="K33" s="39">
        <v>10534.9</v>
      </c>
      <c r="L33" s="39">
        <v>7600.8</v>
      </c>
      <c r="M33" s="39">
        <v>11244.9</v>
      </c>
      <c r="N33" s="38">
        <v>3.5</v>
      </c>
      <c r="O33" s="38">
        <v>4.5</v>
      </c>
      <c r="P33" s="38">
        <v>9</v>
      </c>
      <c r="Q33" s="38">
        <v>4.5</v>
      </c>
      <c r="R33" s="38">
        <v>631.4</v>
      </c>
      <c r="S33" s="68">
        <v>0.112</v>
      </c>
      <c r="T33" s="12"/>
      <c r="U33" s="12"/>
      <c r="V33" s="12"/>
      <c r="W33" s="12"/>
      <c r="X33" s="12"/>
    </row>
    <row r="34" spans="1:824" s="2" customFormat="1" ht="75" customHeight="1" x14ac:dyDescent="0.25">
      <c r="A34" s="33">
        <v>4</v>
      </c>
      <c r="B34" s="40" t="s">
        <v>42</v>
      </c>
      <c r="C34" s="35">
        <v>3252501152</v>
      </c>
      <c r="D34" s="40" t="s">
        <v>95</v>
      </c>
      <c r="E34" s="35" t="s">
        <v>43</v>
      </c>
      <c r="F34" s="35" t="s">
        <v>94</v>
      </c>
      <c r="G34" s="35" t="s">
        <v>44</v>
      </c>
      <c r="H34" s="38">
        <v>9</v>
      </c>
      <c r="I34" s="10">
        <v>8</v>
      </c>
      <c r="J34" s="39">
        <v>5037.3</v>
      </c>
      <c r="K34" s="39">
        <v>3360</v>
      </c>
      <c r="L34" s="39">
        <v>2324</v>
      </c>
      <c r="M34" s="17">
        <v>3360</v>
      </c>
      <c r="N34" s="38">
        <v>0</v>
      </c>
      <c r="O34" s="10">
        <v>2</v>
      </c>
      <c r="P34" s="38">
        <v>2</v>
      </c>
      <c r="Q34" s="10">
        <v>2</v>
      </c>
      <c r="R34" s="38">
        <v>141</v>
      </c>
      <c r="S34" s="65">
        <v>2</v>
      </c>
      <c r="T34" s="12"/>
      <c r="U34" s="12"/>
      <c r="V34" s="12"/>
      <c r="W34" s="12"/>
      <c r="X34" s="12"/>
    </row>
    <row r="35" spans="1:824" s="2" customFormat="1" ht="75" customHeight="1" x14ac:dyDescent="0.25">
      <c r="A35" s="33">
        <v>5</v>
      </c>
      <c r="B35" s="40" t="s">
        <v>45</v>
      </c>
      <c r="C35" s="35">
        <v>3252004489</v>
      </c>
      <c r="D35" s="40" t="s">
        <v>95</v>
      </c>
      <c r="E35" s="35" t="s">
        <v>46</v>
      </c>
      <c r="F35" s="35" t="s">
        <v>47</v>
      </c>
      <c r="G35" s="35" t="s">
        <v>48</v>
      </c>
      <c r="H35" s="38">
        <v>5</v>
      </c>
      <c r="I35" s="38">
        <v>5</v>
      </c>
      <c r="J35" s="39">
        <v>2611</v>
      </c>
      <c r="K35" s="39">
        <v>2663.6</v>
      </c>
      <c r="L35" s="39">
        <v>1866</v>
      </c>
      <c r="M35" s="39">
        <v>2457.3000000000002</v>
      </c>
      <c r="N35" s="38">
        <v>101.7</v>
      </c>
      <c r="O35" s="38">
        <v>200</v>
      </c>
      <c r="P35" s="38">
        <v>85.8</v>
      </c>
      <c r="Q35" s="38">
        <v>200</v>
      </c>
      <c r="R35" s="38">
        <v>0</v>
      </c>
      <c r="S35" s="71">
        <v>6.5500000000000003E-2</v>
      </c>
      <c r="T35" s="12"/>
      <c r="U35" s="12"/>
      <c r="V35" s="12"/>
      <c r="W35" s="12"/>
      <c r="X35" s="12"/>
    </row>
    <row r="36" spans="1:824" s="2" customFormat="1" ht="90" customHeight="1" x14ac:dyDescent="0.25">
      <c r="A36" s="42">
        <v>6</v>
      </c>
      <c r="B36" s="40" t="s">
        <v>49</v>
      </c>
      <c r="C36" s="35">
        <v>3250000318</v>
      </c>
      <c r="D36" s="40" t="s">
        <v>95</v>
      </c>
      <c r="E36" s="35" t="s">
        <v>50</v>
      </c>
      <c r="F36" s="35" t="s">
        <v>51</v>
      </c>
      <c r="G36" s="35" t="s">
        <v>52</v>
      </c>
      <c r="H36" s="38">
        <v>44</v>
      </c>
      <c r="I36" s="10">
        <v>56</v>
      </c>
      <c r="J36" s="38">
        <v>18468.2</v>
      </c>
      <c r="K36" s="10">
        <v>20500.2</v>
      </c>
      <c r="L36" s="38">
        <v>13940.5</v>
      </c>
      <c r="M36" s="10">
        <v>11961.7</v>
      </c>
      <c r="N36" s="38">
        <v>299.64999999999998</v>
      </c>
      <c r="O36" s="10">
        <v>450</v>
      </c>
      <c r="P36" s="38">
        <v>273.39999999999998</v>
      </c>
      <c r="Q36" s="10">
        <v>450</v>
      </c>
      <c r="R36" s="20" t="s">
        <v>230</v>
      </c>
      <c r="S36" s="70" t="s">
        <v>231</v>
      </c>
      <c r="T36" s="12"/>
      <c r="U36" s="12"/>
      <c r="V36" s="12"/>
      <c r="W36" s="12"/>
      <c r="X36" s="12"/>
    </row>
    <row r="37" spans="1:824" s="51" customFormat="1" ht="54.95" customHeight="1" x14ac:dyDescent="0.3">
      <c r="A37" s="44">
        <v>7</v>
      </c>
      <c r="B37" s="74" t="s">
        <v>134</v>
      </c>
      <c r="C37" s="75">
        <v>3223004741</v>
      </c>
      <c r="D37" s="40" t="s">
        <v>95</v>
      </c>
      <c r="E37" s="34" t="s">
        <v>135</v>
      </c>
      <c r="F37" s="52" t="s">
        <v>72</v>
      </c>
      <c r="G37" s="34" t="s">
        <v>136</v>
      </c>
      <c r="H37" s="46"/>
      <c r="I37" s="46"/>
      <c r="J37" s="76">
        <v>4427.3999999999996</v>
      </c>
      <c r="K37" s="46"/>
      <c r="L37" s="46"/>
      <c r="M37" s="46"/>
      <c r="N37" s="46">
        <v>5.4</v>
      </c>
      <c r="O37" s="46"/>
      <c r="P37" s="46">
        <v>0</v>
      </c>
      <c r="Q37" s="46"/>
      <c r="R37" s="76">
        <v>2800</v>
      </c>
      <c r="S37" s="46">
        <v>2.9</v>
      </c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  <c r="NW37" s="50"/>
      <c r="NX37" s="50"/>
      <c r="NY37" s="50"/>
      <c r="NZ37" s="50"/>
      <c r="OA37" s="50"/>
      <c r="OB37" s="50"/>
      <c r="OC37" s="50"/>
      <c r="OD37" s="50"/>
      <c r="OE37" s="50"/>
      <c r="OF37" s="50"/>
      <c r="OG37" s="50"/>
      <c r="OH37" s="50"/>
      <c r="OI37" s="50"/>
      <c r="OJ37" s="50"/>
      <c r="OK37" s="50"/>
      <c r="OL37" s="50"/>
      <c r="OM37" s="50"/>
      <c r="ON37" s="50"/>
      <c r="OO37" s="50"/>
      <c r="OP37" s="50"/>
      <c r="OQ37" s="50"/>
      <c r="OR37" s="50"/>
      <c r="OS37" s="50"/>
      <c r="OT37" s="50"/>
      <c r="OU37" s="50"/>
      <c r="OV37" s="50"/>
      <c r="OW37" s="50"/>
      <c r="OX37" s="50"/>
      <c r="OY37" s="50"/>
      <c r="OZ37" s="50"/>
      <c r="PA37" s="50"/>
      <c r="PB37" s="50"/>
      <c r="PC37" s="50"/>
      <c r="PD37" s="50"/>
      <c r="PE37" s="50"/>
      <c r="PF37" s="50"/>
      <c r="PG37" s="50"/>
      <c r="PH37" s="50"/>
      <c r="PI37" s="50"/>
      <c r="PJ37" s="50"/>
      <c r="PK37" s="50"/>
      <c r="PL37" s="50"/>
      <c r="PM37" s="50"/>
      <c r="PN37" s="50"/>
      <c r="PO37" s="50"/>
      <c r="PP37" s="50"/>
      <c r="PQ37" s="50"/>
      <c r="PR37" s="50"/>
      <c r="PS37" s="50"/>
      <c r="PT37" s="50"/>
      <c r="PU37" s="50"/>
      <c r="PV37" s="50"/>
      <c r="PW37" s="50"/>
      <c r="PX37" s="50"/>
      <c r="PY37" s="50"/>
      <c r="PZ37" s="50"/>
      <c r="QA37" s="50"/>
      <c r="QB37" s="50"/>
      <c r="QC37" s="50"/>
      <c r="QD37" s="50"/>
      <c r="QE37" s="50"/>
      <c r="QF37" s="50"/>
      <c r="QG37" s="50"/>
      <c r="QH37" s="50"/>
      <c r="QI37" s="50"/>
      <c r="QJ37" s="50"/>
      <c r="QK37" s="50"/>
      <c r="QL37" s="50"/>
      <c r="QM37" s="50"/>
      <c r="QN37" s="50"/>
      <c r="QO37" s="50"/>
      <c r="QP37" s="50"/>
      <c r="QQ37" s="50"/>
      <c r="QR37" s="50"/>
      <c r="QS37" s="50"/>
      <c r="QT37" s="50"/>
      <c r="QU37" s="50"/>
      <c r="QV37" s="50"/>
      <c r="QW37" s="50"/>
      <c r="QX37" s="50"/>
      <c r="QY37" s="50"/>
      <c r="QZ37" s="50"/>
      <c r="RA37" s="50"/>
      <c r="RB37" s="50"/>
      <c r="RC37" s="50"/>
      <c r="RD37" s="50"/>
      <c r="RE37" s="50"/>
      <c r="RF37" s="50"/>
      <c r="RG37" s="50"/>
      <c r="RH37" s="50"/>
      <c r="RI37" s="50"/>
      <c r="RJ37" s="50"/>
      <c r="RK37" s="50"/>
      <c r="RL37" s="50"/>
      <c r="RM37" s="50"/>
      <c r="RN37" s="50"/>
      <c r="RO37" s="50"/>
      <c r="RP37" s="50"/>
      <c r="RQ37" s="50"/>
      <c r="RR37" s="50"/>
      <c r="RS37" s="50"/>
      <c r="RT37" s="50"/>
      <c r="RU37" s="50"/>
      <c r="RV37" s="50"/>
      <c r="RW37" s="50"/>
      <c r="RX37" s="50"/>
      <c r="RY37" s="50"/>
      <c r="RZ37" s="50"/>
      <c r="SA37" s="50"/>
      <c r="SB37" s="50"/>
      <c r="SC37" s="50"/>
      <c r="SD37" s="50"/>
      <c r="SE37" s="50"/>
      <c r="SF37" s="50"/>
      <c r="SG37" s="50"/>
      <c r="SH37" s="50"/>
      <c r="SI37" s="50"/>
      <c r="SJ37" s="50"/>
      <c r="SK37" s="50"/>
      <c r="SL37" s="50"/>
      <c r="SM37" s="50"/>
      <c r="SN37" s="50"/>
      <c r="SO37" s="50"/>
      <c r="SP37" s="50"/>
      <c r="SQ37" s="50"/>
      <c r="SR37" s="50"/>
      <c r="SS37" s="50"/>
      <c r="ST37" s="50"/>
      <c r="SU37" s="50"/>
      <c r="SV37" s="50"/>
      <c r="SW37" s="50"/>
      <c r="SX37" s="50"/>
      <c r="SY37" s="50"/>
      <c r="SZ37" s="50"/>
      <c r="TA37" s="50"/>
      <c r="TB37" s="50"/>
      <c r="TC37" s="50"/>
      <c r="TD37" s="50"/>
      <c r="TE37" s="50"/>
      <c r="TF37" s="50"/>
      <c r="TG37" s="50"/>
      <c r="TH37" s="50"/>
      <c r="TI37" s="50"/>
      <c r="TJ37" s="50"/>
      <c r="TK37" s="50"/>
      <c r="TL37" s="50"/>
      <c r="TM37" s="50"/>
      <c r="TN37" s="50"/>
      <c r="TO37" s="50"/>
      <c r="TP37" s="50"/>
      <c r="TQ37" s="50"/>
      <c r="TR37" s="50"/>
      <c r="TS37" s="50"/>
      <c r="TT37" s="50"/>
      <c r="TU37" s="50"/>
      <c r="TV37" s="50"/>
      <c r="TW37" s="50"/>
      <c r="TX37" s="50"/>
      <c r="TY37" s="50"/>
      <c r="TZ37" s="50"/>
      <c r="UA37" s="50"/>
      <c r="UB37" s="50"/>
      <c r="UC37" s="50"/>
      <c r="UD37" s="50"/>
      <c r="UE37" s="50"/>
      <c r="UF37" s="50"/>
      <c r="UG37" s="50"/>
      <c r="UH37" s="50"/>
      <c r="UI37" s="50"/>
      <c r="UJ37" s="50"/>
      <c r="UK37" s="50"/>
      <c r="UL37" s="50"/>
      <c r="UM37" s="50"/>
      <c r="UN37" s="50"/>
      <c r="UO37" s="50"/>
      <c r="UP37" s="50"/>
      <c r="UQ37" s="50"/>
      <c r="UR37" s="50"/>
      <c r="US37" s="50"/>
      <c r="UT37" s="50"/>
      <c r="UU37" s="50"/>
      <c r="UV37" s="50"/>
      <c r="UW37" s="50"/>
      <c r="UX37" s="50"/>
      <c r="UY37" s="50"/>
      <c r="UZ37" s="50"/>
      <c r="VA37" s="50"/>
      <c r="VB37" s="50"/>
      <c r="VC37" s="50"/>
      <c r="VD37" s="50"/>
      <c r="VE37" s="50"/>
      <c r="VF37" s="50"/>
      <c r="VG37" s="50"/>
      <c r="VH37" s="50"/>
      <c r="VI37" s="50"/>
      <c r="VJ37" s="50"/>
      <c r="VK37" s="50"/>
      <c r="VL37" s="50"/>
      <c r="VM37" s="50"/>
      <c r="VN37" s="50"/>
      <c r="VO37" s="50"/>
      <c r="VP37" s="50"/>
      <c r="VQ37" s="50"/>
      <c r="VR37" s="50"/>
      <c r="VS37" s="50"/>
      <c r="VT37" s="50"/>
      <c r="VU37" s="50"/>
      <c r="VV37" s="50"/>
      <c r="VW37" s="50"/>
      <c r="VX37" s="50"/>
      <c r="VY37" s="50"/>
      <c r="VZ37" s="50"/>
      <c r="WA37" s="50"/>
      <c r="WB37" s="50"/>
      <c r="WC37" s="50"/>
      <c r="WD37" s="50"/>
      <c r="WE37" s="50"/>
      <c r="WF37" s="50"/>
      <c r="WG37" s="50"/>
      <c r="WH37" s="50"/>
      <c r="WI37" s="50"/>
      <c r="WJ37" s="50"/>
      <c r="WK37" s="50"/>
      <c r="WL37" s="50"/>
      <c r="WM37" s="50"/>
      <c r="WN37" s="50"/>
      <c r="WO37" s="50"/>
      <c r="WP37" s="50"/>
      <c r="WQ37" s="50"/>
      <c r="WR37" s="50"/>
      <c r="WS37" s="50"/>
      <c r="WT37" s="50"/>
      <c r="WU37" s="50"/>
      <c r="WV37" s="50"/>
      <c r="WW37" s="50"/>
      <c r="WX37" s="50"/>
      <c r="WY37" s="50"/>
      <c r="WZ37" s="50"/>
      <c r="XA37" s="50"/>
      <c r="XB37" s="50"/>
      <c r="XC37" s="50"/>
      <c r="XD37" s="50"/>
      <c r="XE37" s="50"/>
      <c r="XF37" s="50"/>
      <c r="XG37" s="50"/>
      <c r="XH37" s="50"/>
      <c r="XI37" s="50"/>
      <c r="XJ37" s="50"/>
      <c r="XK37" s="50"/>
      <c r="XL37" s="50"/>
      <c r="XM37" s="50"/>
      <c r="XN37" s="50"/>
      <c r="XO37" s="50"/>
      <c r="XP37" s="50"/>
      <c r="XQ37" s="50"/>
      <c r="XR37" s="50"/>
      <c r="XS37" s="50"/>
      <c r="XT37" s="50"/>
      <c r="XU37" s="50"/>
      <c r="XV37" s="50"/>
      <c r="XW37" s="50"/>
      <c r="XX37" s="50"/>
      <c r="XY37" s="50"/>
      <c r="XZ37" s="50"/>
      <c r="YA37" s="50"/>
      <c r="YB37" s="50"/>
      <c r="YC37" s="50"/>
      <c r="YD37" s="50"/>
      <c r="YE37" s="50"/>
      <c r="YF37" s="50"/>
      <c r="YG37" s="50"/>
      <c r="YH37" s="50"/>
      <c r="YI37" s="50"/>
      <c r="YJ37" s="50"/>
      <c r="YK37" s="50"/>
      <c r="YL37" s="50"/>
      <c r="YM37" s="50"/>
      <c r="YN37" s="50"/>
      <c r="YO37" s="50"/>
      <c r="YP37" s="50"/>
      <c r="YQ37" s="50"/>
      <c r="YR37" s="50"/>
      <c r="YS37" s="50"/>
      <c r="YT37" s="50"/>
      <c r="YU37" s="50"/>
      <c r="YV37" s="50"/>
      <c r="YW37" s="50"/>
      <c r="YX37" s="50"/>
      <c r="YY37" s="50"/>
      <c r="YZ37" s="50"/>
      <c r="ZA37" s="50"/>
      <c r="ZB37" s="50"/>
      <c r="ZC37" s="50"/>
      <c r="ZD37" s="50"/>
      <c r="ZE37" s="50"/>
      <c r="ZF37" s="50"/>
      <c r="ZG37" s="50"/>
      <c r="ZH37" s="50"/>
      <c r="ZI37" s="50"/>
      <c r="ZJ37" s="50"/>
      <c r="ZK37" s="50"/>
      <c r="ZL37" s="50"/>
      <c r="ZM37" s="50"/>
      <c r="ZN37" s="50"/>
      <c r="ZO37" s="50"/>
      <c r="ZP37" s="50"/>
      <c r="ZQ37" s="50"/>
      <c r="ZR37" s="50"/>
      <c r="ZS37" s="50"/>
      <c r="ZT37" s="50"/>
      <c r="ZU37" s="50"/>
      <c r="ZV37" s="50"/>
      <c r="ZW37" s="50"/>
      <c r="ZX37" s="50"/>
      <c r="ZY37" s="50"/>
      <c r="ZZ37" s="50"/>
      <c r="AAA37" s="50"/>
      <c r="AAB37" s="50"/>
      <c r="AAC37" s="50"/>
      <c r="AAD37" s="50"/>
      <c r="AAE37" s="50"/>
      <c r="AAF37" s="50"/>
      <c r="AAG37" s="50"/>
      <c r="AAH37" s="50"/>
      <c r="AAI37" s="50"/>
      <c r="AAJ37" s="50"/>
      <c r="AAK37" s="50"/>
      <c r="AAL37" s="50"/>
      <c r="AAM37" s="50"/>
      <c r="AAN37" s="50"/>
      <c r="AAO37" s="50"/>
      <c r="AAP37" s="50"/>
      <c r="AAQ37" s="50"/>
      <c r="AAR37" s="50"/>
      <c r="AAS37" s="50"/>
      <c r="AAT37" s="50"/>
      <c r="AAU37" s="50"/>
      <c r="AAV37" s="50"/>
      <c r="AAW37" s="50"/>
      <c r="AAX37" s="50"/>
      <c r="AAY37" s="50"/>
      <c r="AAZ37" s="50"/>
      <c r="ABA37" s="50"/>
      <c r="ABB37" s="50"/>
      <c r="ABC37" s="50"/>
      <c r="ABD37" s="50"/>
      <c r="ABE37" s="50"/>
      <c r="ABF37" s="50"/>
      <c r="ABG37" s="50"/>
      <c r="ABH37" s="50"/>
      <c r="ABI37" s="50"/>
      <c r="ABJ37" s="50"/>
      <c r="ABK37" s="50"/>
      <c r="ABL37" s="50"/>
      <c r="ABM37" s="50"/>
      <c r="ABN37" s="50"/>
      <c r="ABO37" s="50"/>
      <c r="ABP37" s="50"/>
      <c r="ABQ37" s="50"/>
      <c r="ABR37" s="50"/>
      <c r="ABS37" s="50"/>
      <c r="ABT37" s="50"/>
      <c r="ABU37" s="50"/>
      <c r="ABV37" s="50"/>
      <c r="ABW37" s="50"/>
      <c r="ABX37" s="50"/>
      <c r="ABY37" s="50"/>
      <c r="ABZ37" s="50"/>
      <c r="ACA37" s="50"/>
      <c r="ACB37" s="50"/>
      <c r="ACC37" s="50"/>
      <c r="ACD37" s="50"/>
      <c r="ACE37" s="50"/>
      <c r="ACF37" s="50"/>
      <c r="ACG37" s="50"/>
      <c r="ACH37" s="50"/>
      <c r="ACI37" s="50"/>
      <c r="ACJ37" s="50"/>
      <c r="ACK37" s="50"/>
      <c r="ACL37" s="50"/>
      <c r="ACM37" s="50"/>
      <c r="ACN37" s="50"/>
      <c r="ACO37" s="50"/>
      <c r="ACP37" s="50"/>
      <c r="ACQ37" s="50"/>
      <c r="ACR37" s="50"/>
      <c r="ACS37" s="50"/>
      <c r="ACT37" s="50"/>
      <c r="ACU37" s="50"/>
      <c r="ACV37" s="50"/>
      <c r="ACW37" s="50"/>
      <c r="ACX37" s="50"/>
      <c r="ACY37" s="50"/>
      <c r="ACZ37" s="50"/>
      <c r="ADA37" s="50"/>
      <c r="ADB37" s="50"/>
      <c r="ADC37" s="50"/>
      <c r="ADD37" s="50"/>
      <c r="ADE37" s="50"/>
      <c r="ADF37" s="50"/>
      <c r="ADG37" s="50"/>
      <c r="ADH37" s="50"/>
      <c r="ADI37" s="50"/>
      <c r="ADJ37" s="50"/>
      <c r="ADK37" s="50"/>
      <c r="ADL37" s="50"/>
      <c r="ADM37" s="50"/>
      <c r="ADN37" s="50"/>
      <c r="ADO37" s="50"/>
      <c r="ADP37" s="50"/>
      <c r="ADQ37" s="50"/>
      <c r="ADR37" s="50"/>
      <c r="ADS37" s="50"/>
      <c r="ADT37" s="50"/>
      <c r="ADU37" s="50"/>
      <c r="ADV37" s="50"/>
      <c r="ADW37" s="50"/>
      <c r="ADX37" s="50"/>
      <c r="ADY37" s="50"/>
      <c r="ADZ37" s="50"/>
      <c r="AEA37" s="50"/>
      <c r="AEB37" s="50"/>
      <c r="AEC37" s="50"/>
      <c r="AED37" s="50"/>
      <c r="AEE37" s="50"/>
      <c r="AEF37" s="50"/>
      <c r="AEG37" s="50"/>
      <c r="AEH37" s="50"/>
      <c r="AEI37" s="50"/>
      <c r="AEJ37" s="50"/>
      <c r="AEK37" s="50"/>
      <c r="AEL37" s="50"/>
      <c r="AEM37" s="50"/>
      <c r="AEN37" s="50"/>
      <c r="AEO37" s="50"/>
      <c r="AEP37" s="50"/>
      <c r="AEQ37" s="50"/>
      <c r="AER37" s="50"/>
    </row>
    <row r="38" spans="1:824" s="51" customFormat="1" ht="54.95" customHeight="1" x14ac:dyDescent="0.3">
      <c r="A38" s="44">
        <v>8</v>
      </c>
      <c r="B38" s="47" t="s">
        <v>137</v>
      </c>
      <c r="C38" s="35">
        <v>3223004276</v>
      </c>
      <c r="D38" s="40" t="s">
        <v>95</v>
      </c>
      <c r="E38" s="35" t="s">
        <v>138</v>
      </c>
      <c r="F38" s="44" t="s">
        <v>72</v>
      </c>
      <c r="G38" s="35" t="s">
        <v>136</v>
      </c>
      <c r="H38" s="48"/>
      <c r="I38" s="48"/>
      <c r="J38" s="48">
        <v>0</v>
      </c>
      <c r="K38" s="48">
        <v>0</v>
      </c>
      <c r="L38" s="48"/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/>
      <c r="S38" s="48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  <c r="MB38" s="50"/>
      <c r="MC38" s="50"/>
      <c r="MD38" s="50"/>
      <c r="ME38" s="50"/>
      <c r="MF38" s="50"/>
      <c r="MG38" s="50"/>
      <c r="MH38" s="50"/>
      <c r="MI38" s="50"/>
      <c r="MJ38" s="50"/>
      <c r="MK38" s="50"/>
      <c r="ML38" s="50"/>
      <c r="MM38" s="50"/>
      <c r="MN38" s="50"/>
      <c r="MO38" s="50"/>
      <c r="MP38" s="50"/>
      <c r="MQ38" s="50"/>
      <c r="MR38" s="50"/>
      <c r="MS38" s="50"/>
      <c r="MT38" s="50"/>
      <c r="MU38" s="50"/>
      <c r="MV38" s="50"/>
      <c r="MW38" s="50"/>
      <c r="MX38" s="50"/>
      <c r="MY38" s="50"/>
      <c r="MZ38" s="50"/>
      <c r="NA38" s="50"/>
      <c r="NB38" s="50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0"/>
      <c r="NT38" s="50"/>
      <c r="NU38" s="50"/>
      <c r="NV38" s="50"/>
      <c r="NW38" s="50"/>
      <c r="NX38" s="50"/>
      <c r="NY38" s="50"/>
      <c r="NZ38" s="50"/>
      <c r="OA38" s="50"/>
      <c r="OB38" s="50"/>
      <c r="OC38" s="50"/>
      <c r="OD38" s="50"/>
      <c r="OE38" s="50"/>
      <c r="OF38" s="50"/>
      <c r="OG38" s="50"/>
      <c r="OH38" s="50"/>
      <c r="OI38" s="50"/>
      <c r="OJ38" s="50"/>
      <c r="OK38" s="50"/>
      <c r="OL38" s="50"/>
      <c r="OM38" s="50"/>
      <c r="ON38" s="50"/>
      <c r="OO38" s="50"/>
      <c r="OP38" s="50"/>
      <c r="OQ38" s="50"/>
      <c r="OR38" s="50"/>
      <c r="OS38" s="50"/>
      <c r="OT38" s="50"/>
      <c r="OU38" s="50"/>
      <c r="OV38" s="50"/>
      <c r="OW38" s="50"/>
      <c r="OX38" s="50"/>
      <c r="OY38" s="50"/>
      <c r="OZ38" s="50"/>
      <c r="PA38" s="50"/>
      <c r="PB38" s="50"/>
      <c r="PC38" s="50"/>
      <c r="PD38" s="50"/>
      <c r="PE38" s="50"/>
      <c r="PF38" s="50"/>
      <c r="PG38" s="50"/>
      <c r="PH38" s="50"/>
      <c r="PI38" s="50"/>
      <c r="PJ38" s="50"/>
      <c r="PK38" s="50"/>
      <c r="PL38" s="50"/>
      <c r="PM38" s="50"/>
      <c r="PN38" s="50"/>
      <c r="PO38" s="50"/>
      <c r="PP38" s="50"/>
      <c r="PQ38" s="50"/>
      <c r="PR38" s="50"/>
      <c r="PS38" s="50"/>
      <c r="PT38" s="50"/>
      <c r="PU38" s="50"/>
      <c r="PV38" s="50"/>
      <c r="PW38" s="50"/>
      <c r="PX38" s="50"/>
      <c r="PY38" s="50"/>
      <c r="PZ38" s="50"/>
      <c r="QA38" s="50"/>
      <c r="QB38" s="50"/>
      <c r="QC38" s="50"/>
      <c r="QD38" s="50"/>
      <c r="QE38" s="50"/>
      <c r="QF38" s="50"/>
      <c r="QG38" s="50"/>
      <c r="QH38" s="50"/>
      <c r="QI38" s="50"/>
      <c r="QJ38" s="50"/>
      <c r="QK38" s="50"/>
      <c r="QL38" s="50"/>
      <c r="QM38" s="50"/>
      <c r="QN38" s="50"/>
      <c r="QO38" s="50"/>
      <c r="QP38" s="50"/>
      <c r="QQ38" s="50"/>
      <c r="QR38" s="50"/>
      <c r="QS38" s="50"/>
      <c r="QT38" s="50"/>
      <c r="QU38" s="50"/>
      <c r="QV38" s="50"/>
      <c r="QW38" s="50"/>
      <c r="QX38" s="50"/>
      <c r="QY38" s="50"/>
      <c r="QZ38" s="50"/>
      <c r="RA38" s="50"/>
      <c r="RB38" s="50"/>
      <c r="RC38" s="50"/>
      <c r="RD38" s="50"/>
      <c r="RE38" s="50"/>
      <c r="RF38" s="50"/>
      <c r="RG38" s="50"/>
      <c r="RH38" s="50"/>
      <c r="RI38" s="50"/>
      <c r="RJ38" s="50"/>
      <c r="RK38" s="50"/>
      <c r="RL38" s="50"/>
      <c r="RM38" s="50"/>
      <c r="RN38" s="50"/>
      <c r="RO38" s="50"/>
      <c r="RP38" s="50"/>
      <c r="RQ38" s="50"/>
      <c r="RR38" s="50"/>
      <c r="RS38" s="50"/>
      <c r="RT38" s="50"/>
      <c r="RU38" s="50"/>
      <c r="RV38" s="50"/>
      <c r="RW38" s="50"/>
      <c r="RX38" s="50"/>
      <c r="RY38" s="50"/>
      <c r="RZ38" s="50"/>
      <c r="SA38" s="50"/>
      <c r="SB38" s="50"/>
      <c r="SC38" s="50"/>
      <c r="SD38" s="50"/>
      <c r="SE38" s="50"/>
      <c r="SF38" s="50"/>
      <c r="SG38" s="50"/>
      <c r="SH38" s="50"/>
      <c r="SI38" s="50"/>
      <c r="SJ38" s="50"/>
      <c r="SK38" s="50"/>
      <c r="SL38" s="50"/>
      <c r="SM38" s="50"/>
      <c r="SN38" s="50"/>
      <c r="SO38" s="50"/>
      <c r="SP38" s="50"/>
      <c r="SQ38" s="50"/>
      <c r="SR38" s="50"/>
      <c r="SS38" s="50"/>
      <c r="ST38" s="50"/>
      <c r="SU38" s="50"/>
      <c r="SV38" s="50"/>
      <c r="SW38" s="50"/>
      <c r="SX38" s="50"/>
      <c r="SY38" s="50"/>
      <c r="SZ38" s="50"/>
      <c r="TA38" s="50"/>
      <c r="TB38" s="50"/>
      <c r="TC38" s="50"/>
      <c r="TD38" s="50"/>
      <c r="TE38" s="50"/>
      <c r="TF38" s="50"/>
      <c r="TG38" s="50"/>
      <c r="TH38" s="50"/>
      <c r="TI38" s="50"/>
      <c r="TJ38" s="50"/>
      <c r="TK38" s="50"/>
      <c r="TL38" s="50"/>
      <c r="TM38" s="50"/>
      <c r="TN38" s="50"/>
      <c r="TO38" s="50"/>
      <c r="TP38" s="50"/>
      <c r="TQ38" s="50"/>
      <c r="TR38" s="50"/>
      <c r="TS38" s="50"/>
      <c r="TT38" s="50"/>
      <c r="TU38" s="50"/>
      <c r="TV38" s="50"/>
      <c r="TW38" s="50"/>
      <c r="TX38" s="50"/>
      <c r="TY38" s="50"/>
      <c r="TZ38" s="50"/>
      <c r="UA38" s="50"/>
      <c r="UB38" s="50"/>
      <c r="UC38" s="50"/>
      <c r="UD38" s="50"/>
      <c r="UE38" s="50"/>
      <c r="UF38" s="50"/>
      <c r="UG38" s="50"/>
      <c r="UH38" s="50"/>
      <c r="UI38" s="50"/>
      <c r="UJ38" s="50"/>
      <c r="UK38" s="50"/>
      <c r="UL38" s="50"/>
      <c r="UM38" s="50"/>
      <c r="UN38" s="50"/>
      <c r="UO38" s="50"/>
      <c r="UP38" s="50"/>
      <c r="UQ38" s="50"/>
      <c r="UR38" s="50"/>
      <c r="US38" s="50"/>
      <c r="UT38" s="50"/>
      <c r="UU38" s="50"/>
      <c r="UV38" s="50"/>
      <c r="UW38" s="50"/>
      <c r="UX38" s="50"/>
      <c r="UY38" s="50"/>
      <c r="UZ38" s="50"/>
      <c r="VA38" s="50"/>
      <c r="VB38" s="50"/>
      <c r="VC38" s="50"/>
      <c r="VD38" s="50"/>
      <c r="VE38" s="50"/>
      <c r="VF38" s="50"/>
      <c r="VG38" s="50"/>
      <c r="VH38" s="50"/>
      <c r="VI38" s="50"/>
      <c r="VJ38" s="50"/>
      <c r="VK38" s="50"/>
      <c r="VL38" s="50"/>
      <c r="VM38" s="50"/>
      <c r="VN38" s="50"/>
      <c r="VO38" s="50"/>
      <c r="VP38" s="50"/>
      <c r="VQ38" s="50"/>
      <c r="VR38" s="50"/>
      <c r="VS38" s="50"/>
      <c r="VT38" s="50"/>
      <c r="VU38" s="50"/>
      <c r="VV38" s="50"/>
      <c r="VW38" s="50"/>
      <c r="VX38" s="50"/>
      <c r="VY38" s="50"/>
      <c r="VZ38" s="50"/>
      <c r="WA38" s="50"/>
      <c r="WB38" s="50"/>
      <c r="WC38" s="50"/>
      <c r="WD38" s="50"/>
      <c r="WE38" s="50"/>
      <c r="WF38" s="50"/>
      <c r="WG38" s="50"/>
      <c r="WH38" s="50"/>
      <c r="WI38" s="50"/>
      <c r="WJ38" s="50"/>
      <c r="WK38" s="50"/>
      <c r="WL38" s="50"/>
      <c r="WM38" s="50"/>
      <c r="WN38" s="50"/>
      <c r="WO38" s="50"/>
      <c r="WP38" s="50"/>
      <c r="WQ38" s="50"/>
      <c r="WR38" s="50"/>
      <c r="WS38" s="50"/>
      <c r="WT38" s="50"/>
      <c r="WU38" s="50"/>
      <c r="WV38" s="50"/>
      <c r="WW38" s="50"/>
      <c r="WX38" s="50"/>
      <c r="WY38" s="50"/>
      <c r="WZ38" s="50"/>
      <c r="XA38" s="50"/>
      <c r="XB38" s="50"/>
      <c r="XC38" s="50"/>
      <c r="XD38" s="50"/>
      <c r="XE38" s="50"/>
      <c r="XF38" s="50"/>
      <c r="XG38" s="50"/>
      <c r="XH38" s="50"/>
      <c r="XI38" s="50"/>
      <c r="XJ38" s="50"/>
      <c r="XK38" s="50"/>
      <c r="XL38" s="50"/>
      <c r="XM38" s="50"/>
      <c r="XN38" s="50"/>
      <c r="XO38" s="50"/>
      <c r="XP38" s="50"/>
      <c r="XQ38" s="50"/>
      <c r="XR38" s="50"/>
      <c r="XS38" s="50"/>
      <c r="XT38" s="50"/>
      <c r="XU38" s="50"/>
      <c r="XV38" s="50"/>
      <c r="XW38" s="50"/>
      <c r="XX38" s="50"/>
      <c r="XY38" s="50"/>
      <c r="XZ38" s="50"/>
      <c r="YA38" s="50"/>
      <c r="YB38" s="50"/>
      <c r="YC38" s="50"/>
      <c r="YD38" s="50"/>
      <c r="YE38" s="50"/>
      <c r="YF38" s="50"/>
      <c r="YG38" s="50"/>
      <c r="YH38" s="50"/>
      <c r="YI38" s="50"/>
      <c r="YJ38" s="50"/>
      <c r="YK38" s="50"/>
      <c r="YL38" s="50"/>
      <c r="YM38" s="50"/>
      <c r="YN38" s="50"/>
      <c r="YO38" s="50"/>
      <c r="YP38" s="50"/>
      <c r="YQ38" s="50"/>
      <c r="YR38" s="50"/>
      <c r="YS38" s="50"/>
      <c r="YT38" s="50"/>
      <c r="YU38" s="50"/>
      <c r="YV38" s="50"/>
      <c r="YW38" s="50"/>
      <c r="YX38" s="50"/>
      <c r="YY38" s="50"/>
      <c r="YZ38" s="50"/>
      <c r="ZA38" s="50"/>
      <c r="ZB38" s="50"/>
      <c r="ZC38" s="50"/>
      <c r="ZD38" s="50"/>
      <c r="ZE38" s="50"/>
      <c r="ZF38" s="50"/>
      <c r="ZG38" s="50"/>
      <c r="ZH38" s="50"/>
      <c r="ZI38" s="50"/>
      <c r="ZJ38" s="50"/>
      <c r="ZK38" s="50"/>
      <c r="ZL38" s="50"/>
      <c r="ZM38" s="50"/>
      <c r="ZN38" s="50"/>
      <c r="ZO38" s="50"/>
      <c r="ZP38" s="50"/>
      <c r="ZQ38" s="50"/>
      <c r="ZR38" s="50"/>
      <c r="ZS38" s="50"/>
      <c r="ZT38" s="50"/>
      <c r="ZU38" s="50"/>
      <c r="ZV38" s="50"/>
      <c r="ZW38" s="50"/>
      <c r="ZX38" s="50"/>
      <c r="ZY38" s="50"/>
      <c r="ZZ38" s="50"/>
      <c r="AAA38" s="50"/>
      <c r="AAB38" s="50"/>
      <c r="AAC38" s="50"/>
      <c r="AAD38" s="50"/>
      <c r="AAE38" s="50"/>
      <c r="AAF38" s="50"/>
      <c r="AAG38" s="50"/>
      <c r="AAH38" s="50"/>
      <c r="AAI38" s="50"/>
      <c r="AAJ38" s="50"/>
      <c r="AAK38" s="50"/>
      <c r="AAL38" s="50"/>
      <c r="AAM38" s="50"/>
      <c r="AAN38" s="50"/>
      <c r="AAO38" s="50"/>
      <c r="AAP38" s="50"/>
      <c r="AAQ38" s="50"/>
      <c r="AAR38" s="50"/>
      <c r="AAS38" s="50"/>
      <c r="AAT38" s="50"/>
      <c r="AAU38" s="50"/>
      <c r="AAV38" s="50"/>
      <c r="AAW38" s="50"/>
      <c r="AAX38" s="50"/>
      <c r="AAY38" s="50"/>
      <c r="AAZ38" s="50"/>
      <c r="ABA38" s="50"/>
      <c r="ABB38" s="50"/>
      <c r="ABC38" s="50"/>
      <c r="ABD38" s="50"/>
      <c r="ABE38" s="50"/>
      <c r="ABF38" s="50"/>
      <c r="ABG38" s="50"/>
      <c r="ABH38" s="50"/>
      <c r="ABI38" s="50"/>
      <c r="ABJ38" s="50"/>
      <c r="ABK38" s="50"/>
      <c r="ABL38" s="50"/>
      <c r="ABM38" s="50"/>
      <c r="ABN38" s="50"/>
      <c r="ABO38" s="50"/>
      <c r="ABP38" s="50"/>
      <c r="ABQ38" s="50"/>
      <c r="ABR38" s="50"/>
      <c r="ABS38" s="50"/>
      <c r="ABT38" s="50"/>
      <c r="ABU38" s="50"/>
      <c r="ABV38" s="50"/>
      <c r="ABW38" s="50"/>
      <c r="ABX38" s="50"/>
      <c r="ABY38" s="50"/>
      <c r="ABZ38" s="50"/>
      <c r="ACA38" s="50"/>
      <c r="ACB38" s="50"/>
      <c r="ACC38" s="50"/>
      <c r="ACD38" s="50"/>
      <c r="ACE38" s="50"/>
      <c r="ACF38" s="50"/>
      <c r="ACG38" s="50"/>
      <c r="ACH38" s="50"/>
      <c r="ACI38" s="50"/>
      <c r="ACJ38" s="50"/>
      <c r="ACK38" s="50"/>
      <c r="ACL38" s="50"/>
      <c r="ACM38" s="50"/>
      <c r="ACN38" s="50"/>
      <c r="ACO38" s="50"/>
      <c r="ACP38" s="50"/>
      <c r="ACQ38" s="50"/>
      <c r="ACR38" s="50"/>
      <c r="ACS38" s="50"/>
      <c r="ACT38" s="50"/>
      <c r="ACU38" s="50"/>
      <c r="ACV38" s="50"/>
      <c r="ACW38" s="50"/>
      <c r="ACX38" s="50"/>
      <c r="ACY38" s="50"/>
      <c r="ACZ38" s="50"/>
      <c r="ADA38" s="50"/>
      <c r="ADB38" s="50"/>
      <c r="ADC38" s="50"/>
      <c r="ADD38" s="50"/>
      <c r="ADE38" s="50"/>
      <c r="ADF38" s="50"/>
      <c r="ADG38" s="50"/>
      <c r="ADH38" s="50"/>
      <c r="ADI38" s="50"/>
      <c r="ADJ38" s="50"/>
      <c r="ADK38" s="50"/>
      <c r="ADL38" s="50"/>
      <c r="ADM38" s="50"/>
      <c r="ADN38" s="50"/>
      <c r="ADO38" s="50"/>
      <c r="ADP38" s="50"/>
      <c r="ADQ38" s="50"/>
      <c r="ADR38" s="50"/>
      <c r="ADS38" s="50"/>
      <c r="ADT38" s="50"/>
      <c r="ADU38" s="50"/>
      <c r="ADV38" s="50"/>
      <c r="ADW38" s="50"/>
      <c r="ADX38" s="50"/>
      <c r="ADY38" s="50"/>
      <c r="ADZ38" s="50"/>
      <c r="AEA38" s="50"/>
      <c r="AEB38" s="50"/>
      <c r="AEC38" s="50"/>
      <c r="AED38" s="50"/>
      <c r="AEE38" s="50"/>
      <c r="AEF38" s="50"/>
      <c r="AEG38" s="50"/>
      <c r="AEH38" s="50"/>
      <c r="AEI38" s="50"/>
      <c r="AEJ38" s="50"/>
      <c r="AEK38" s="50"/>
      <c r="AEL38" s="50"/>
      <c r="AEM38" s="50"/>
      <c r="AEN38" s="50"/>
      <c r="AEO38" s="50"/>
      <c r="AEP38" s="50"/>
      <c r="AEQ38" s="50"/>
      <c r="AER38" s="50"/>
    </row>
    <row r="39" spans="1:824" s="51" customFormat="1" ht="54.95" customHeight="1" x14ac:dyDescent="0.3">
      <c r="A39" s="44">
        <v>9</v>
      </c>
      <c r="B39" s="47" t="s">
        <v>139</v>
      </c>
      <c r="C39" s="44">
        <v>3223004780</v>
      </c>
      <c r="D39" s="40" t="s">
        <v>95</v>
      </c>
      <c r="E39" s="35" t="s">
        <v>138</v>
      </c>
      <c r="F39" s="44" t="s">
        <v>72</v>
      </c>
      <c r="G39" s="35" t="s">
        <v>136</v>
      </c>
      <c r="H39" s="38">
        <v>24.8</v>
      </c>
      <c r="I39" s="39">
        <v>24</v>
      </c>
      <c r="J39" s="39">
        <f>8307883.4/1000</f>
        <v>8307.8834000000006</v>
      </c>
      <c r="K39" s="39">
        <v>9131.2000000000007</v>
      </c>
      <c r="L39" s="39">
        <v>8332.7000000000007</v>
      </c>
      <c r="M39" s="38">
        <v>9431.2000000000007</v>
      </c>
      <c r="N39" s="38">
        <f>48324/1000</f>
        <v>48.323999999999998</v>
      </c>
      <c r="O39" s="38">
        <v>96.8</v>
      </c>
      <c r="P39" s="38">
        <v>100.7</v>
      </c>
      <c r="Q39" s="38">
        <v>96.8</v>
      </c>
      <c r="R39" s="38">
        <v>2556.4</v>
      </c>
      <c r="S39" s="38">
        <f>30012/10000</f>
        <v>3.0011999999999999</v>
      </c>
      <c r="T39" s="50"/>
      <c r="U39" s="54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  <c r="NW39" s="50"/>
      <c r="NX39" s="50"/>
      <c r="NY39" s="50"/>
      <c r="NZ39" s="50"/>
      <c r="OA39" s="50"/>
      <c r="OB39" s="50"/>
      <c r="OC39" s="50"/>
      <c r="OD39" s="50"/>
      <c r="OE39" s="50"/>
      <c r="OF39" s="50"/>
      <c r="OG39" s="50"/>
      <c r="OH39" s="50"/>
      <c r="OI39" s="50"/>
      <c r="OJ39" s="50"/>
      <c r="OK39" s="50"/>
      <c r="OL39" s="50"/>
      <c r="OM39" s="50"/>
      <c r="ON39" s="50"/>
      <c r="OO39" s="50"/>
      <c r="OP39" s="50"/>
      <c r="OQ39" s="50"/>
      <c r="OR39" s="50"/>
      <c r="OS39" s="50"/>
      <c r="OT39" s="50"/>
      <c r="OU39" s="50"/>
      <c r="OV39" s="50"/>
      <c r="OW39" s="50"/>
      <c r="OX39" s="50"/>
      <c r="OY39" s="50"/>
      <c r="OZ39" s="50"/>
      <c r="PA39" s="50"/>
      <c r="PB39" s="50"/>
      <c r="PC39" s="50"/>
      <c r="PD39" s="50"/>
      <c r="PE39" s="50"/>
      <c r="PF39" s="50"/>
      <c r="PG39" s="50"/>
      <c r="PH39" s="50"/>
      <c r="PI39" s="50"/>
      <c r="PJ39" s="50"/>
      <c r="PK39" s="50"/>
      <c r="PL39" s="50"/>
      <c r="PM39" s="50"/>
      <c r="PN39" s="50"/>
      <c r="PO39" s="50"/>
      <c r="PP39" s="50"/>
      <c r="PQ39" s="50"/>
      <c r="PR39" s="50"/>
      <c r="PS39" s="50"/>
      <c r="PT39" s="50"/>
      <c r="PU39" s="50"/>
      <c r="PV39" s="50"/>
      <c r="PW39" s="50"/>
      <c r="PX39" s="50"/>
      <c r="PY39" s="50"/>
      <c r="PZ39" s="50"/>
      <c r="QA39" s="50"/>
      <c r="QB39" s="50"/>
      <c r="QC39" s="50"/>
      <c r="QD39" s="50"/>
      <c r="QE39" s="50"/>
      <c r="QF39" s="50"/>
      <c r="QG39" s="50"/>
      <c r="QH39" s="50"/>
      <c r="QI39" s="50"/>
      <c r="QJ39" s="50"/>
      <c r="QK39" s="50"/>
      <c r="QL39" s="50"/>
      <c r="QM39" s="50"/>
      <c r="QN39" s="50"/>
      <c r="QO39" s="50"/>
      <c r="QP39" s="50"/>
      <c r="QQ39" s="50"/>
      <c r="QR39" s="50"/>
      <c r="QS39" s="50"/>
      <c r="QT39" s="50"/>
      <c r="QU39" s="50"/>
      <c r="QV39" s="50"/>
      <c r="QW39" s="50"/>
      <c r="QX39" s="50"/>
      <c r="QY39" s="50"/>
      <c r="QZ39" s="50"/>
      <c r="RA39" s="50"/>
      <c r="RB39" s="50"/>
      <c r="RC39" s="50"/>
      <c r="RD39" s="50"/>
      <c r="RE39" s="50"/>
      <c r="RF39" s="50"/>
      <c r="RG39" s="50"/>
      <c r="RH39" s="50"/>
      <c r="RI39" s="50"/>
      <c r="RJ39" s="50"/>
      <c r="RK39" s="50"/>
      <c r="RL39" s="50"/>
      <c r="RM39" s="50"/>
      <c r="RN39" s="50"/>
      <c r="RO39" s="50"/>
      <c r="RP39" s="50"/>
      <c r="RQ39" s="50"/>
      <c r="RR39" s="50"/>
      <c r="RS39" s="50"/>
      <c r="RT39" s="50"/>
      <c r="RU39" s="50"/>
      <c r="RV39" s="50"/>
      <c r="RW39" s="50"/>
      <c r="RX39" s="50"/>
      <c r="RY39" s="50"/>
      <c r="RZ39" s="50"/>
      <c r="SA39" s="50"/>
      <c r="SB39" s="50"/>
      <c r="SC39" s="50"/>
      <c r="SD39" s="50"/>
      <c r="SE39" s="50"/>
      <c r="SF39" s="50"/>
      <c r="SG39" s="50"/>
      <c r="SH39" s="50"/>
      <c r="SI39" s="50"/>
      <c r="SJ39" s="50"/>
      <c r="SK39" s="50"/>
      <c r="SL39" s="50"/>
      <c r="SM39" s="50"/>
      <c r="SN39" s="50"/>
      <c r="SO39" s="50"/>
      <c r="SP39" s="50"/>
      <c r="SQ39" s="50"/>
      <c r="SR39" s="50"/>
      <c r="SS39" s="50"/>
      <c r="ST39" s="50"/>
      <c r="SU39" s="50"/>
      <c r="SV39" s="50"/>
      <c r="SW39" s="50"/>
      <c r="SX39" s="50"/>
      <c r="SY39" s="50"/>
      <c r="SZ39" s="50"/>
      <c r="TA39" s="50"/>
      <c r="TB39" s="50"/>
      <c r="TC39" s="50"/>
      <c r="TD39" s="50"/>
      <c r="TE39" s="50"/>
      <c r="TF39" s="50"/>
      <c r="TG39" s="50"/>
      <c r="TH39" s="50"/>
      <c r="TI39" s="50"/>
      <c r="TJ39" s="50"/>
      <c r="TK39" s="50"/>
      <c r="TL39" s="50"/>
      <c r="TM39" s="50"/>
      <c r="TN39" s="50"/>
      <c r="TO39" s="50"/>
      <c r="TP39" s="50"/>
      <c r="TQ39" s="50"/>
      <c r="TR39" s="50"/>
      <c r="TS39" s="50"/>
      <c r="TT39" s="50"/>
      <c r="TU39" s="50"/>
      <c r="TV39" s="50"/>
      <c r="TW39" s="50"/>
      <c r="TX39" s="50"/>
      <c r="TY39" s="50"/>
      <c r="TZ39" s="50"/>
      <c r="UA39" s="50"/>
      <c r="UB39" s="50"/>
      <c r="UC39" s="50"/>
      <c r="UD39" s="50"/>
      <c r="UE39" s="50"/>
      <c r="UF39" s="50"/>
      <c r="UG39" s="50"/>
      <c r="UH39" s="50"/>
      <c r="UI39" s="50"/>
      <c r="UJ39" s="50"/>
      <c r="UK39" s="50"/>
      <c r="UL39" s="50"/>
      <c r="UM39" s="50"/>
      <c r="UN39" s="50"/>
      <c r="UO39" s="50"/>
      <c r="UP39" s="50"/>
      <c r="UQ39" s="50"/>
      <c r="UR39" s="50"/>
      <c r="US39" s="50"/>
      <c r="UT39" s="50"/>
      <c r="UU39" s="50"/>
      <c r="UV39" s="50"/>
      <c r="UW39" s="50"/>
      <c r="UX39" s="50"/>
      <c r="UY39" s="50"/>
      <c r="UZ39" s="50"/>
      <c r="VA39" s="50"/>
      <c r="VB39" s="50"/>
      <c r="VC39" s="50"/>
      <c r="VD39" s="50"/>
      <c r="VE39" s="50"/>
      <c r="VF39" s="50"/>
      <c r="VG39" s="50"/>
      <c r="VH39" s="50"/>
      <c r="VI39" s="50"/>
      <c r="VJ39" s="50"/>
      <c r="VK39" s="50"/>
      <c r="VL39" s="50"/>
      <c r="VM39" s="50"/>
      <c r="VN39" s="50"/>
      <c r="VO39" s="50"/>
      <c r="VP39" s="50"/>
      <c r="VQ39" s="50"/>
      <c r="VR39" s="50"/>
      <c r="VS39" s="50"/>
      <c r="VT39" s="50"/>
      <c r="VU39" s="50"/>
      <c r="VV39" s="50"/>
      <c r="VW39" s="50"/>
      <c r="VX39" s="50"/>
      <c r="VY39" s="50"/>
      <c r="VZ39" s="50"/>
      <c r="WA39" s="50"/>
      <c r="WB39" s="50"/>
      <c r="WC39" s="50"/>
      <c r="WD39" s="50"/>
      <c r="WE39" s="50"/>
      <c r="WF39" s="50"/>
      <c r="WG39" s="50"/>
      <c r="WH39" s="50"/>
      <c r="WI39" s="50"/>
      <c r="WJ39" s="50"/>
      <c r="WK39" s="50"/>
      <c r="WL39" s="50"/>
      <c r="WM39" s="50"/>
      <c r="WN39" s="50"/>
      <c r="WO39" s="50"/>
      <c r="WP39" s="50"/>
      <c r="WQ39" s="50"/>
      <c r="WR39" s="50"/>
      <c r="WS39" s="50"/>
      <c r="WT39" s="50"/>
      <c r="WU39" s="50"/>
      <c r="WV39" s="50"/>
      <c r="WW39" s="50"/>
      <c r="WX39" s="50"/>
      <c r="WY39" s="50"/>
      <c r="WZ39" s="50"/>
      <c r="XA39" s="50"/>
      <c r="XB39" s="50"/>
      <c r="XC39" s="50"/>
      <c r="XD39" s="50"/>
      <c r="XE39" s="50"/>
      <c r="XF39" s="50"/>
      <c r="XG39" s="50"/>
      <c r="XH39" s="50"/>
      <c r="XI39" s="50"/>
      <c r="XJ39" s="50"/>
      <c r="XK39" s="50"/>
      <c r="XL39" s="50"/>
      <c r="XM39" s="50"/>
      <c r="XN39" s="50"/>
      <c r="XO39" s="50"/>
      <c r="XP39" s="50"/>
      <c r="XQ39" s="50"/>
      <c r="XR39" s="50"/>
      <c r="XS39" s="50"/>
      <c r="XT39" s="50"/>
      <c r="XU39" s="50"/>
      <c r="XV39" s="50"/>
      <c r="XW39" s="50"/>
      <c r="XX39" s="50"/>
      <c r="XY39" s="50"/>
      <c r="XZ39" s="50"/>
      <c r="YA39" s="50"/>
      <c r="YB39" s="50"/>
      <c r="YC39" s="50"/>
      <c r="YD39" s="50"/>
      <c r="YE39" s="50"/>
      <c r="YF39" s="50"/>
      <c r="YG39" s="50"/>
      <c r="YH39" s="50"/>
      <c r="YI39" s="50"/>
      <c r="YJ39" s="50"/>
      <c r="YK39" s="50"/>
      <c r="YL39" s="50"/>
      <c r="YM39" s="50"/>
      <c r="YN39" s="50"/>
      <c r="YO39" s="50"/>
      <c r="YP39" s="50"/>
      <c r="YQ39" s="50"/>
      <c r="YR39" s="50"/>
      <c r="YS39" s="50"/>
      <c r="YT39" s="50"/>
      <c r="YU39" s="50"/>
      <c r="YV39" s="50"/>
      <c r="YW39" s="50"/>
      <c r="YX39" s="50"/>
      <c r="YY39" s="50"/>
      <c r="YZ39" s="50"/>
      <c r="ZA39" s="50"/>
      <c r="ZB39" s="50"/>
      <c r="ZC39" s="50"/>
      <c r="ZD39" s="50"/>
      <c r="ZE39" s="50"/>
      <c r="ZF39" s="50"/>
      <c r="ZG39" s="50"/>
      <c r="ZH39" s="50"/>
      <c r="ZI39" s="50"/>
      <c r="ZJ39" s="50"/>
      <c r="ZK39" s="50"/>
      <c r="ZL39" s="50"/>
      <c r="ZM39" s="50"/>
      <c r="ZN39" s="50"/>
      <c r="ZO39" s="50"/>
      <c r="ZP39" s="50"/>
      <c r="ZQ39" s="50"/>
      <c r="ZR39" s="50"/>
      <c r="ZS39" s="50"/>
      <c r="ZT39" s="50"/>
      <c r="ZU39" s="50"/>
      <c r="ZV39" s="50"/>
      <c r="ZW39" s="50"/>
      <c r="ZX39" s="50"/>
      <c r="ZY39" s="50"/>
      <c r="ZZ39" s="50"/>
      <c r="AAA39" s="50"/>
      <c r="AAB39" s="50"/>
      <c r="AAC39" s="50"/>
      <c r="AAD39" s="50"/>
      <c r="AAE39" s="50"/>
      <c r="AAF39" s="50"/>
      <c r="AAG39" s="50"/>
      <c r="AAH39" s="50"/>
      <c r="AAI39" s="50"/>
      <c r="AAJ39" s="50"/>
      <c r="AAK39" s="50"/>
      <c r="AAL39" s="50"/>
      <c r="AAM39" s="50"/>
      <c r="AAN39" s="50"/>
      <c r="AAO39" s="50"/>
      <c r="AAP39" s="50"/>
      <c r="AAQ39" s="50"/>
      <c r="AAR39" s="50"/>
      <c r="AAS39" s="50"/>
      <c r="AAT39" s="50"/>
      <c r="AAU39" s="50"/>
      <c r="AAV39" s="50"/>
      <c r="AAW39" s="50"/>
      <c r="AAX39" s="50"/>
      <c r="AAY39" s="50"/>
      <c r="AAZ39" s="50"/>
      <c r="ABA39" s="50"/>
      <c r="ABB39" s="50"/>
      <c r="ABC39" s="50"/>
      <c r="ABD39" s="50"/>
      <c r="ABE39" s="50"/>
      <c r="ABF39" s="50"/>
      <c r="ABG39" s="50"/>
      <c r="ABH39" s="50"/>
      <c r="ABI39" s="50"/>
      <c r="ABJ39" s="50"/>
      <c r="ABK39" s="50"/>
      <c r="ABL39" s="50"/>
      <c r="ABM39" s="50"/>
      <c r="ABN39" s="50"/>
      <c r="ABO39" s="50"/>
      <c r="ABP39" s="50"/>
      <c r="ABQ39" s="50"/>
      <c r="ABR39" s="50"/>
      <c r="ABS39" s="50"/>
      <c r="ABT39" s="50"/>
      <c r="ABU39" s="50"/>
      <c r="ABV39" s="50"/>
      <c r="ABW39" s="50"/>
      <c r="ABX39" s="50"/>
      <c r="ABY39" s="50"/>
      <c r="ABZ39" s="50"/>
      <c r="ACA39" s="50"/>
      <c r="ACB39" s="50"/>
      <c r="ACC39" s="50"/>
      <c r="ACD39" s="50"/>
      <c r="ACE39" s="50"/>
      <c r="ACF39" s="50"/>
      <c r="ACG39" s="50"/>
      <c r="ACH39" s="50"/>
      <c r="ACI39" s="50"/>
      <c r="ACJ39" s="50"/>
      <c r="ACK39" s="50"/>
      <c r="ACL39" s="50"/>
      <c r="ACM39" s="50"/>
      <c r="ACN39" s="50"/>
      <c r="ACO39" s="50"/>
      <c r="ACP39" s="50"/>
      <c r="ACQ39" s="50"/>
      <c r="ACR39" s="50"/>
      <c r="ACS39" s="50"/>
      <c r="ACT39" s="50"/>
      <c r="ACU39" s="50"/>
      <c r="ACV39" s="50"/>
      <c r="ACW39" s="50"/>
      <c r="ACX39" s="50"/>
      <c r="ACY39" s="50"/>
      <c r="ACZ39" s="50"/>
      <c r="ADA39" s="50"/>
      <c r="ADB39" s="50"/>
      <c r="ADC39" s="50"/>
      <c r="ADD39" s="50"/>
      <c r="ADE39" s="50"/>
      <c r="ADF39" s="50"/>
      <c r="ADG39" s="50"/>
      <c r="ADH39" s="50"/>
      <c r="ADI39" s="50"/>
      <c r="ADJ39" s="50"/>
      <c r="ADK39" s="50"/>
      <c r="ADL39" s="50"/>
      <c r="ADM39" s="50"/>
      <c r="ADN39" s="50"/>
      <c r="ADO39" s="50"/>
      <c r="ADP39" s="50"/>
      <c r="ADQ39" s="50"/>
      <c r="ADR39" s="50"/>
      <c r="ADS39" s="50"/>
      <c r="ADT39" s="50"/>
      <c r="ADU39" s="50"/>
      <c r="ADV39" s="50"/>
      <c r="ADW39" s="50"/>
      <c r="ADX39" s="50"/>
      <c r="ADY39" s="50"/>
      <c r="ADZ39" s="50"/>
      <c r="AEA39" s="50"/>
      <c r="AEB39" s="50"/>
      <c r="AEC39" s="50"/>
      <c r="AED39" s="50"/>
      <c r="AEE39" s="50"/>
      <c r="AEF39" s="50"/>
      <c r="AEG39" s="50"/>
      <c r="AEH39" s="50"/>
      <c r="AEI39" s="50"/>
      <c r="AEJ39" s="50"/>
      <c r="AEK39" s="50"/>
      <c r="AEL39" s="50"/>
      <c r="AEM39" s="50"/>
      <c r="AEN39" s="50"/>
      <c r="AEO39" s="50"/>
      <c r="AEP39" s="50"/>
      <c r="AEQ39" s="50"/>
      <c r="AER39" s="50"/>
    </row>
    <row r="40" spans="1:824" s="51" customFormat="1" ht="54.95" customHeight="1" x14ac:dyDescent="0.3">
      <c r="A40" s="44">
        <v>10</v>
      </c>
      <c r="B40" s="47" t="s">
        <v>140</v>
      </c>
      <c r="C40" s="44">
        <v>3223004678</v>
      </c>
      <c r="D40" s="40" t="s">
        <v>95</v>
      </c>
      <c r="E40" s="35" t="s">
        <v>141</v>
      </c>
      <c r="F40" s="44" t="s">
        <v>72</v>
      </c>
      <c r="G40" s="35" t="s">
        <v>136</v>
      </c>
      <c r="H40" s="38">
        <v>19.100000000000001</v>
      </c>
      <c r="I40" s="39">
        <v>17</v>
      </c>
      <c r="J40" s="39">
        <f>6057192.76/1000</f>
        <v>6057.1927599999999</v>
      </c>
      <c r="K40" s="39">
        <v>6617.3</v>
      </c>
      <c r="L40" s="39">
        <v>5613.5</v>
      </c>
      <c r="M40" s="38">
        <v>6817.3</v>
      </c>
      <c r="N40" s="38">
        <f>49115/1000</f>
        <v>49.115000000000002</v>
      </c>
      <c r="O40" s="38">
        <v>82.4</v>
      </c>
      <c r="P40" s="38">
        <v>93.8</v>
      </c>
      <c r="Q40" s="38">
        <v>82.4</v>
      </c>
      <c r="R40" s="38">
        <v>2547.4</v>
      </c>
      <c r="S40" s="38">
        <f>18267/10000</f>
        <v>1.8267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  <c r="VQ40" s="50"/>
      <c r="VR40" s="50"/>
      <c r="VS40" s="50"/>
      <c r="VT40" s="50"/>
      <c r="VU40" s="50"/>
      <c r="VV40" s="50"/>
      <c r="VW40" s="50"/>
      <c r="VX40" s="50"/>
      <c r="VY40" s="50"/>
      <c r="VZ40" s="50"/>
      <c r="WA40" s="50"/>
      <c r="WB40" s="50"/>
      <c r="WC40" s="50"/>
      <c r="WD40" s="50"/>
      <c r="WE40" s="50"/>
      <c r="WF40" s="50"/>
      <c r="WG40" s="50"/>
      <c r="WH40" s="50"/>
      <c r="WI40" s="50"/>
      <c r="WJ40" s="50"/>
      <c r="WK40" s="50"/>
      <c r="WL40" s="50"/>
      <c r="WM40" s="50"/>
      <c r="WN40" s="50"/>
      <c r="WO40" s="50"/>
      <c r="WP40" s="50"/>
      <c r="WQ40" s="50"/>
      <c r="WR40" s="50"/>
      <c r="WS40" s="50"/>
      <c r="WT40" s="50"/>
      <c r="WU40" s="50"/>
      <c r="WV40" s="50"/>
      <c r="WW40" s="50"/>
      <c r="WX40" s="50"/>
      <c r="WY40" s="50"/>
      <c r="WZ40" s="50"/>
      <c r="XA40" s="50"/>
      <c r="XB40" s="50"/>
      <c r="XC40" s="50"/>
      <c r="XD40" s="50"/>
      <c r="XE40" s="50"/>
      <c r="XF40" s="50"/>
      <c r="XG40" s="50"/>
      <c r="XH40" s="50"/>
      <c r="XI40" s="50"/>
      <c r="XJ40" s="50"/>
      <c r="XK40" s="50"/>
      <c r="XL40" s="50"/>
      <c r="XM40" s="50"/>
      <c r="XN40" s="50"/>
      <c r="XO40" s="50"/>
      <c r="XP40" s="50"/>
      <c r="XQ40" s="50"/>
      <c r="XR40" s="50"/>
      <c r="XS40" s="50"/>
      <c r="XT40" s="50"/>
      <c r="XU40" s="50"/>
      <c r="XV40" s="50"/>
      <c r="XW40" s="50"/>
      <c r="XX40" s="50"/>
      <c r="XY40" s="50"/>
      <c r="XZ40" s="50"/>
      <c r="YA40" s="50"/>
      <c r="YB40" s="50"/>
      <c r="YC40" s="50"/>
      <c r="YD40" s="50"/>
      <c r="YE40" s="50"/>
      <c r="YF40" s="50"/>
      <c r="YG40" s="50"/>
      <c r="YH40" s="50"/>
      <c r="YI40" s="50"/>
      <c r="YJ40" s="50"/>
      <c r="YK40" s="50"/>
      <c r="YL40" s="50"/>
      <c r="YM40" s="50"/>
      <c r="YN40" s="50"/>
      <c r="YO40" s="50"/>
      <c r="YP40" s="50"/>
      <c r="YQ40" s="50"/>
      <c r="YR40" s="50"/>
      <c r="YS40" s="50"/>
      <c r="YT40" s="50"/>
      <c r="YU40" s="50"/>
      <c r="YV40" s="50"/>
      <c r="YW40" s="50"/>
      <c r="YX40" s="50"/>
      <c r="YY40" s="50"/>
      <c r="YZ40" s="50"/>
      <c r="ZA40" s="50"/>
      <c r="ZB40" s="50"/>
      <c r="ZC40" s="50"/>
      <c r="ZD40" s="50"/>
      <c r="ZE40" s="50"/>
      <c r="ZF40" s="50"/>
      <c r="ZG40" s="50"/>
      <c r="ZH40" s="50"/>
      <c r="ZI40" s="50"/>
      <c r="ZJ40" s="50"/>
      <c r="ZK40" s="50"/>
      <c r="ZL40" s="50"/>
      <c r="ZM40" s="50"/>
      <c r="ZN40" s="50"/>
      <c r="ZO40" s="50"/>
      <c r="ZP40" s="50"/>
      <c r="ZQ40" s="50"/>
      <c r="ZR40" s="50"/>
      <c r="ZS40" s="50"/>
      <c r="ZT40" s="50"/>
      <c r="ZU40" s="50"/>
      <c r="ZV40" s="50"/>
      <c r="ZW40" s="50"/>
      <c r="ZX40" s="50"/>
      <c r="ZY40" s="50"/>
      <c r="ZZ40" s="50"/>
      <c r="AAA40" s="50"/>
      <c r="AAB40" s="50"/>
      <c r="AAC40" s="50"/>
      <c r="AAD40" s="50"/>
      <c r="AAE40" s="50"/>
      <c r="AAF40" s="50"/>
      <c r="AAG40" s="50"/>
      <c r="AAH40" s="50"/>
      <c r="AAI40" s="50"/>
      <c r="AAJ40" s="50"/>
      <c r="AAK40" s="50"/>
      <c r="AAL40" s="50"/>
      <c r="AAM40" s="50"/>
      <c r="AAN40" s="50"/>
      <c r="AAO40" s="50"/>
      <c r="AAP40" s="50"/>
      <c r="AAQ40" s="50"/>
      <c r="AAR40" s="50"/>
      <c r="AAS40" s="50"/>
      <c r="AAT40" s="50"/>
      <c r="AAU40" s="50"/>
      <c r="AAV40" s="50"/>
      <c r="AAW40" s="50"/>
      <c r="AAX40" s="50"/>
      <c r="AAY40" s="50"/>
      <c r="AAZ40" s="50"/>
      <c r="ABA40" s="50"/>
      <c r="ABB40" s="50"/>
      <c r="ABC40" s="50"/>
      <c r="ABD40" s="50"/>
      <c r="ABE40" s="50"/>
      <c r="ABF40" s="50"/>
      <c r="ABG40" s="50"/>
      <c r="ABH40" s="50"/>
      <c r="ABI40" s="50"/>
      <c r="ABJ40" s="50"/>
      <c r="ABK40" s="50"/>
      <c r="ABL40" s="50"/>
      <c r="ABM40" s="50"/>
      <c r="ABN40" s="50"/>
      <c r="ABO40" s="50"/>
      <c r="ABP40" s="50"/>
      <c r="ABQ40" s="50"/>
      <c r="ABR40" s="50"/>
      <c r="ABS40" s="50"/>
      <c r="ABT40" s="50"/>
      <c r="ABU40" s="50"/>
      <c r="ABV40" s="50"/>
      <c r="ABW40" s="50"/>
      <c r="ABX40" s="50"/>
      <c r="ABY40" s="50"/>
      <c r="ABZ40" s="50"/>
      <c r="ACA40" s="50"/>
      <c r="ACB40" s="50"/>
      <c r="ACC40" s="50"/>
      <c r="ACD40" s="50"/>
      <c r="ACE40" s="50"/>
      <c r="ACF40" s="50"/>
      <c r="ACG40" s="50"/>
      <c r="ACH40" s="50"/>
      <c r="ACI40" s="50"/>
      <c r="ACJ40" s="50"/>
      <c r="ACK40" s="50"/>
      <c r="ACL40" s="50"/>
      <c r="ACM40" s="50"/>
      <c r="ACN40" s="50"/>
      <c r="ACO40" s="50"/>
      <c r="ACP40" s="50"/>
      <c r="ACQ40" s="50"/>
      <c r="ACR40" s="50"/>
      <c r="ACS40" s="50"/>
      <c r="ACT40" s="50"/>
      <c r="ACU40" s="50"/>
      <c r="ACV40" s="50"/>
      <c r="ACW40" s="50"/>
      <c r="ACX40" s="50"/>
      <c r="ACY40" s="50"/>
      <c r="ACZ40" s="50"/>
      <c r="ADA40" s="50"/>
      <c r="ADB40" s="50"/>
      <c r="ADC40" s="50"/>
      <c r="ADD40" s="50"/>
      <c r="ADE40" s="50"/>
      <c r="ADF40" s="50"/>
      <c r="ADG40" s="50"/>
      <c r="ADH40" s="50"/>
      <c r="ADI40" s="50"/>
      <c r="ADJ40" s="50"/>
      <c r="ADK40" s="50"/>
      <c r="ADL40" s="50"/>
      <c r="ADM40" s="50"/>
      <c r="ADN40" s="50"/>
      <c r="ADO40" s="50"/>
      <c r="ADP40" s="50"/>
      <c r="ADQ40" s="50"/>
      <c r="ADR40" s="50"/>
      <c r="ADS40" s="50"/>
      <c r="ADT40" s="50"/>
      <c r="ADU40" s="50"/>
      <c r="ADV40" s="50"/>
      <c r="ADW40" s="50"/>
      <c r="ADX40" s="50"/>
      <c r="ADY40" s="50"/>
      <c r="ADZ40" s="50"/>
      <c r="AEA40" s="50"/>
      <c r="AEB40" s="50"/>
      <c r="AEC40" s="50"/>
      <c r="AED40" s="50"/>
      <c r="AEE40" s="50"/>
      <c r="AEF40" s="50"/>
      <c r="AEG40" s="50"/>
      <c r="AEH40" s="50"/>
      <c r="AEI40" s="50"/>
      <c r="AEJ40" s="50"/>
      <c r="AEK40" s="50"/>
      <c r="AEL40" s="50"/>
      <c r="AEM40" s="50"/>
      <c r="AEN40" s="50"/>
      <c r="AEO40" s="50"/>
      <c r="AEP40" s="50"/>
      <c r="AEQ40" s="50"/>
      <c r="AER40" s="50"/>
    </row>
    <row r="41" spans="1:824" s="51" customFormat="1" ht="54.95" customHeight="1" x14ac:dyDescent="0.3">
      <c r="A41" s="44">
        <v>11</v>
      </c>
      <c r="B41" s="55" t="s">
        <v>142</v>
      </c>
      <c r="C41" s="44">
        <v>3223004854</v>
      </c>
      <c r="D41" s="40" t="s">
        <v>95</v>
      </c>
      <c r="E41" s="56" t="s">
        <v>143</v>
      </c>
      <c r="F41" s="57" t="s">
        <v>72</v>
      </c>
      <c r="G41" s="56" t="s">
        <v>136</v>
      </c>
      <c r="H41" s="60">
        <v>21.8</v>
      </c>
      <c r="I41" s="61">
        <v>19</v>
      </c>
      <c r="J41" s="61">
        <f>8223865.86/1000</f>
        <v>8223.8658599999999</v>
      </c>
      <c r="K41" s="61">
        <v>8335.7999999999993</v>
      </c>
      <c r="L41" s="61">
        <v>7727.3</v>
      </c>
      <c r="M41" s="38">
        <v>8535.7999999999993</v>
      </c>
      <c r="N41" s="60">
        <f>103261/1000</f>
        <v>103.261</v>
      </c>
      <c r="O41" s="60">
        <v>200</v>
      </c>
      <c r="P41" s="60">
        <v>30.7</v>
      </c>
      <c r="Q41" s="60">
        <v>200</v>
      </c>
      <c r="R41" s="60">
        <v>1971.3</v>
      </c>
      <c r="S41" s="60">
        <f>15877/10000</f>
        <v>1.5876999999999999</v>
      </c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  <c r="KR41" s="50"/>
      <c r="KS41" s="50"/>
      <c r="KT41" s="50"/>
      <c r="KU41" s="50"/>
      <c r="KV41" s="50"/>
      <c r="KW41" s="50"/>
      <c r="KX41" s="50"/>
      <c r="KY41" s="50"/>
      <c r="KZ41" s="50"/>
      <c r="LA41" s="50"/>
      <c r="LB41" s="50"/>
      <c r="LC41" s="50"/>
      <c r="LD41" s="50"/>
      <c r="LE41" s="50"/>
      <c r="LF41" s="50"/>
      <c r="LG41" s="50"/>
      <c r="LH41" s="50"/>
      <c r="LI41" s="50"/>
      <c r="LJ41" s="50"/>
      <c r="LK41" s="50"/>
      <c r="LL41" s="50"/>
      <c r="LM41" s="50"/>
      <c r="LN41" s="50"/>
      <c r="LO41" s="50"/>
      <c r="LP41" s="50"/>
      <c r="LQ41" s="50"/>
      <c r="LR41" s="50"/>
      <c r="LS41" s="50"/>
      <c r="LT41" s="50"/>
      <c r="LU41" s="50"/>
      <c r="LV41" s="50"/>
      <c r="LW41" s="50"/>
      <c r="LX41" s="50"/>
      <c r="LY41" s="50"/>
      <c r="LZ41" s="50"/>
      <c r="MA41" s="50"/>
      <c r="MB41" s="50"/>
      <c r="MC41" s="50"/>
      <c r="MD41" s="50"/>
      <c r="ME41" s="50"/>
      <c r="MF41" s="50"/>
      <c r="MG41" s="50"/>
      <c r="MH41" s="50"/>
      <c r="MI41" s="50"/>
      <c r="MJ41" s="50"/>
      <c r="MK41" s="50"/>
      <c r="ML41" s="50"/>
      <c r="MM41" s="50"/>
      <c r="MN41" s="50"/>
      <c r="MO41" s="50"/>
      <c r="MP41" s="50"/>
      <c r="MQ41" s="50"/>
      <c r="MR41" s="50"/>
      <c r="MS41" s="50"/>
      <c r="MT41" s="50"/>
      <c r="MU41" s="50"/>
      <c r="MV41" s="50"/>
      <c r="MW41" s="50"/>
      <c r="MX41" s="50"/>
      <c r="MY41" s="50"/>
      <c r="MZ41" s="50"/>
      <c r="NA41" s="50"/>
      <c r="NB41" s="50"/>
      <c r="NC41" s="50"/>
      <c r="ND41" s="50"/>
      <c r="NE41" s="50"/>
      <c r="NF41" s="50"/>
      <c r="NG41" s="50"/>
      <c r="NH41" s="50"/>
      <c r="NI41" s="50"/>
      <c r="NJ41" s="50"/>
      <c r="NK41" s="50"/>
      <c r="NL41" s="50"/>
      <c r="NM41" s="50"/>
      <c r="NN41" s="50"/>
      <c r="NO41" s="50"/>
      <c r="NP41" s="50"/>
      <c r="NQ41" s="50"/>
      <c r="NR41" s="50"/>
      <c r="NS41" s="50"/>
      <c r="NT41" s="50"/>
      <c r="NU41" s="50"/>
      <c r="NV41" s="50"/>
      <c r="NW41" s="50"/>
      <c r="NX41" s="50"/>
      <c r="NY41" s="50"/>
      <c r="NZ41" s="50"/>
      <c r="OA41" s="50"/>
      <c r="OB41" s="50"/>
      <c r="OC41" s="50"/>
      <c r="OD41" s="50"/>
      <c r="OE41" s="50"/>
      <c r="OF41" s="50"/>
      <c r="OG41" s="50"/>
      <c r="OH41" s="50"/>
      <c r="OI41" s="50"/>
      <c r="OJ41" s="50"/>
      <c r="OK41" s="50"/>
      <c r="OL41" s="50"/>
      <c r="OM41" s="50"/>
      <c r="ON41" s="50"/>
      <c r="OO41" s="50"/>
      <c r="OP41" s="50"/>
      <c r="OQ41" s="50"/>
      <c r="OR41" s="50"/>
      <c r="OS41" s="50"/>
      <c r="OT41" s="50"/>
      <c r="OU41" s="50"/>
      <c r="OV41" s="50"/>
      <c r="OW41" s="50"/>
      <c r="OX41" s="50"/>
      <c r="OY41" s="50"/>
      <c r="OZ41" s="50"/>
      <c r="PA41" s="50"/>
      <c r="PB41" s="50"/>
      <c r="PC41" s="50"/>
      <c r="PD41" s="50"/>
      <c r="PE41" s="50"/>
      <c r="PF41" s="50"/>
      <c r="PG41" s="50"/>
      <c r="PH41" s="50"/>
      <c r="PI41" s="50"/>
      <c r="PJ41" s="50"/>
      <c r="PK41" s="50"/>
      <c r="PL41" s="50"/>
      <c r="PM41" s="50"/>
      <c r="PN41" s="50"/>
      <c r="PO41" s="50"/>
      <c r="PP41" s="50"/>
      <c r="PQ41" s="50"/>
      <c r="PR41" s="50"/>
      <c r="PS41" s="50"/>
      <c r="PT41" s="50"/>
      <c r="PU41" s="50"/>
      <c r="PV41" s="50"/>
      <c r="PW41" s="50"/>
      <c r="PX41" s="50"/>
      <c r="PY41" s="50"/>
      <c r="PZ41" s="50"/>
      <c r="QA41" s="50"/>
      <c r="QB41" s="50"/>
      <c r="QC41" s="50"/>
      <c r="QD41" s="50"/>
      <c r="QE41" s="50"/>
      <c r="QF41" s="50"/>
      <c r="QG41" s="50"/>
      <c r="QH41" s="50"/>
      <c r="QI41" s="50"/>
      <c r="QJ41" s="50"/>
      <c r="QK41" s="50"/>
      <c r="QL41" s="50"/>
      <c r="QM41" s="50"/>
      <c r="QN41" s="50"/>
      <c r="QO41" s="50"/>
      <c r="QP41" s="50"/>
      <c r="QQ41" s="50"/>
      <c r="QR41" s="50"/>
      <c r="QS41" s="50"/>
      <c r="QT41" s="50"/>
      <c r="QU41" s="50"/>
      <c r="QV41" s="50"/>
      <c r="QW41" s="50"/>
      <c r="QX41" s="50"/>
      <c r="QY41" s="50"/>
      <c r="QZ41" s="50"/>
      <c r="RA41" s="50"/>
      <c r="RB41" s="50"/>
      <c r="RC41" s="50"/>
      <c r="RD41" s="50"/>
      <c r="RE41" s="50"/>
      <c r="RF41" s="50"/>
      <c r="RG41" s="50"/>
      <c r="RH41" s="50"/>
      <c r="RI41" s="50"/>
      <c r="RJ41" s="50"/>
      <c r="RK41" s="50"/>
      <c r="RL41" s="50"/>
      <c r="RM41" s="50"/>
      <c r="RN41" s="50"/>
      <c r="RO41" s="50"/>
      <c r="RP41" s="50"/>
      <c r="RQ41" s="50"/>
      <c r="RR41" s="50"/>
      <c r="RS41" s="50"/>
      <c r="RT41" s="50"/>
      <c r="RU41" s="50"/>
      <c r="RV41" s="50"/>
      <c r="RW41" s="50"/>
      <c r="RX41" s="50"/>
      <c r="RY41" s="50"/>
      <c r="RZ41" s="50"/>
      <c r="SA41" s="50"/>
      <c r="SB41" s="50"/>
      <c r="SC41" s="50"/>
      <c r="SD41" s="50"/>
      <c r="SE41" s="50"/>
      <c r="SF41" s="50"/>
      <c r="SG41" s="50"/>
      <c r="SH41" s="50"/>
      <c r="SI41" s="50"/>
      <c r="SJ41" s="50"/>
      <c r="SK41" s="50"/>
      <c r="SL41" s="50"/>
      <c r="SM41" s="50"/>
      <c r="SN41" s="50"/>
      <c r="SO41" s="50"/>
      <c r="SP41" s="50"/>
      <c r="SQ41" s="50"/>
      <c r="SR41" s="50"/>
      <c r="SS41" s="50"/>
      <c r="ST41" s="50"/>
      <c r="SU41" s="50"/>
      <c r="SV41" s="50"/>
      <c r="SW41" s="50"/>
      <c r="SX41" s="50"/>
      <c r="SY41" s="50"/>
      <c r="SZ41" s="50"/>
      <c r="TA41" s="50"/>
      <c r="TB41" s="50"/>
      <c r="TC41" s="50"/>
      <c r="TD41" s="50"/>
      <c r="TE41" s="50"/>
      <c r="TF41" s="50"/>
      <c r="TG41" s="50"/>
      <c r="TH41" s="50"/>
      <c r="TI41" s="50"/>
      <c r="TJ41" s="50"/>
      <c r="TK41" s="50"/>
      <c r="TL41" s="50"/>
      <c r="TM41" s="50"/>
      <c r="TN41" s="50"/>
      <c r="TO41" s="50"/>
      <c r="TP41" s="50"/>
      <c r="TQ41" s="50"/>
      <c r="TR41" s="50"/>
      <c r="TS41" s="50"/>
      <c r="TT41" s="50"/>
      <c r="TU41" s="50"/>
      <c r="TV41" s="50"/>
      <c r="TW41" s="50"/>
      <c r="TX41" s="50"/>
      <c r="TY41" s="50"/>
      <c r="TZ41" s="50"/>
      <c r="UA41" s="50"/>
      <c r="UB41" s="50"/>
      <c r="UC41" s="50"/>
      <c r="UD41" s="50"/>
      <c r="UE41" s="50"/>
      <c r="UF41" s="50"/>
      <c r="UG41" s="50"/>
      <c r="UH41" s="50"/>
      <c r="UI41" s="50"/>
      <c r="UJ41" s="50"/>
      <c r="UK41" s="50"/>
      <c r="UL41" s="50"/>
      <c r="UM41" s="50"/>
      <c r="UN41" s="50"/>
      <c r="UO41" s="50"/>
      <c r="UP41" s="50"/>
      <c r="UQ41" s="50"/>
      <c r="UR41" s="50"/>
      <c r="US41" s="50"/>
      <c r="UT41" s="50"/>
      <c r="UU41" s="50"/>
      <c r="UV41" s="50"/>
      <c r="UW41" s="50"/>
      <c r="UX41" s="50"/>
      <c r="UY41" s="50"/>
      <c r="UZ41" s="50"/>
      <c r="VA41" s="50"/>
      <c r="VB41" s="50"/>
      <c r="VC41" s="50"/>
      <c r="VD41" s="50"/>
      <c r="VE41" s="50"/>
      <c r="VF41" s="50"/>
      <c r="VG41" s="50"/>
      <c r="VH41" s="50"/>
      <c r="VI41" s="50"/>
      <c r="VJ41" s="50"/>
      <c r="VK41" s="50"/>
      <c r="VL41" s="50"/>
      <c r="VM41" s="50"/>
      <c r="VN41" s="50"/>
      <c r="VO41" s="50"/>
      <c r="VP41" s="50"/>
      <c r="VQ41" s="50"/>
      <c r="VR41" s="50"/>
      <c r="VS41" s="50"/>
      <c r="VT41" s="50"/>
      <c r="VU41" s="50"/>
      <c r="VV41" s="50"/>
      <c r="VW41" s="50"/>
      <c r="VX41" s="50"/>
      <c r="VY41" s="50"/>
      <c r="VZ41" s="50"/>
      <c r="WA41" s="50"/>
      <c r="WB41" s="50"/>
      <c r="WC41" s="50"/>
      <c r="WD41" s="50"/>
      <c r="WE41" s="50"/>
      <c r="WF41" s="50"/>
      <c r="WG41" s="50"/>
      <c r="WH41" s="50"/>
      <c r="WI41" s="50"/>
      <c r="WJ41" s="50"/>
      <c r="WK41" s="50"/>
      <c r="WL41" s="50"/>
      <c r="WM41" s="50"/>
      <c r="WN41" s="50"/>
      <c r="WO41" s="50"/>
      <c r="WP41" s="50"/>
      <c r="WQ41" s="50"/>
      <c r="WR41" s="50"/>
      <c r="WS41" s="50"/>
      <c r="WT41" s="50"/>
      <c r="WU41" s="50"/>
      <c r="WV41" s="50"/>
      <c r="WW41" s="50"/>
      <c r="WX41" s="50"/>
      <c r="WY41" s="50"/>
      <c r="WZ41" s="50"/>
      <c r="XA41" s="50"/>
      <c r="XB41" s="50"/>
      <c r="XC41" s="50"/>
      <c r="XD41" s="50"/>
      <c r="XE41" s="50"/>
      <c r="XF41" s="50"/>
      <c r="XG41" s="50"/>
      <c r="XH41" s="50"/>
      <c r="XI41" s="50"/>
      <c r="XJ41" s="50"/>
      <c r="XK41" s="50"/>
      <c r="XL41" s="50"/>
      <c r="XM41" s="50"/>
      <c r="XN41" s="50"/>
      <c r="XO41" s="50"/>
      <c r="XP41" s="50"/>
      <c r="XQ41" s="50"/>
      <c r="XR41" s="50"/>
      <c r="XS41" s="50"/>
      <c r="XT41" s="50"/>
      <c r="XU41" s="50"/>
      <c r="XV41" s="50"/>
      <c r="XW41" s="50"/>
      <c r="XX41" s="50"/>
      <c r="XY41" s="50"/>
      <c r="XZ41" s="50"/>
      <c r="YA41" s="50"/>
      <c r="YB41" s="50"/>
      <c r="YC41" s="50"/>
      <c r="YD41" s="50"/>
      <c r="YE41" s="50"/>
      <c r="YF41" s="50"/>
      <c r="YG41" s="50"/>
      <c r="YH41" s="50"/>
      <c r="YI41" s="50"/>
      <c r="YJ41" s="50"/>
      <c r="YK41" s="50"/>
      <c r="YL41" s="50"/>
      <c r="YM41" s="50"/>
      <c r="YN41" s="50"/>
      <c r="YO41" s="50"/>
      <c r="YP41" s="50"/>
      <c r="YQ41" s="50"/>
      <c r="YR41" s="50"/>
      <c r="YS41" s="50"/>
      <c r="YT41" s="50"/>
      <c r="YU41" s="50"/>
      <c r="YV41" s="50"/>
      <c r="YW41" s="50"/>
      <c r="YX41" s="50"/>
      <c r="YY41" s="50"/>
      <c r="YZ41" s="50"/>
      <c r="ZA41" s="50"/>
      <c r="ZB41" s="50"/>
      <c r="ZC41" s="50"/>
      <c r="ZD41" s="50"/>
      <c r="ZE41" s="50"/>
      <c r="ZF41" s="50"/>
      <c r="ZG41" s="50"/>
      <c r="ZH41" s="50"/>
      <c r="ZI41" s="50"/>
      <c r="ZJ41" s="50"/>
      <c r="ZK41" s="50"/>
      <c r="ZL41" s="50"/>
      <c r="ZM41" s="50"/>
      <c r="ZN41" s="50"/>
      <c r="ZO41" s="50"/>
      <c r="ZP41" s="50"/>
      <c r="ZQ41" s="50"/>
      <c r="ZR41" s="50"/>
      <c r="ZS41" s="50"/>
      <c r="ZT41" s="50"/>
      <c r="ZU41" s="50"/>
      <c r="ZV41" s="50"/>
      <c r="ZW41" s="50"/>
      <c r="ZX41" s="50"/>
      <c r="ZY41" s="50"/>
      <c r="ZZ41" s="50"/>
      <c r="AAA41" s="50"/>
      <c r="AAB41" s="50"/>
      <c r="AAC41" s="50"/>
      <c r="AAD41" s="50"/>
      <c r="AAE41" s="50"/>
      <c r="AAF41" s="50"/>
      <c r="AAG41" s="50"/>
      <c r="AAH41" s="50"/>
      <c r="AAI41" s="50"/>
      <c r="AAJ41" s="50"/>
      <c r="AAK41" s="50"/>
      <c r="AAL41" s="50"/>
      <c r="AAM41" s="50"/>
      <c r="AAN41" s="50"/>
      <c r="AAO41" s="50"/>
      <c r="AAP41" s="50"/>
      <c r="AAQ41" s="50"/>
      <c r="AAR41" s="50"/>
      <c r="AAS41" s="50"/>
      <c r="AAT41" s="50"/>
      <c r="AAU41" s="50"/>
      <c r="AAV41" s="50"/>
      <c r="AAW41" s="50"/>
      <c r="AAX41" s="50"/>
      <c r="AAY41" s="50"/>
      <c r="AAZ41" s="50"/>
      <c r="ABA41" s="50"/>
      <c r="ABB41" s="50"/>
      <c r="ABC41" s="50"/>
      <c r="ABD41" s="50"/>
      <c r="ABE41" s="50"/>
      <c r="ABF41" s="50"/>
      <c r="ABG41" s="50"/>
      <c r="ABH41" s="50"/>
      <c r="ABI41" s="50"/>
      <c r="ABJ41" s="50"/>
      <c r="ABK41" s="50"/>
      <c r="ABL41" s="50"/>
      <c r="ABM41" s="50"/>
      <c r="ABN41" s="50"/>
      <c r="ABO41" s="50"/>
      <c r="ABP41" s="50"/>
      <c r="ABQ41" s="50"/>
      <c r="ABR41" s="50"/>
      <c r="ABS41" s="50"/>
      <c r="ABT41" s="50"/>
      <c r="ABU41" s="50"/>
      <c r="ABV41" s="50"/>
      <c r="ABW41" s="50"/>
      <c r="ABX41" s="50"/>
      <c r="ABY41" s="50"/>
      <c r="ABZ41" s="50"/>
      <c r="ACA41" s="50"/>
      <c r="ACB41" s="50"/>
      <c r="ACC41" s="50"/>
      <c r="ACD41" s="50"/>
      <c r="ACE41" s="50"/>
      <c r="ACF41" s="50"/>
      <c r="ACG41" s="50"/>
      <c r="ACH41" s="50"/>
      <c r="ACI41" s="50"/>
      <c r="ACJ41" s="50"/>
      <c r="ACK41" s="50"/>
      <c r="ACL41" s="50"/>
      <c r="ACM41" s="50"/>
      <c r="ACN41" s="50"/>
      <c r="ACO41" s="50"/>
      <c r="ACP41" s="50"/>
      <c r="ACQ41" s="50"/>
      <c r="ACR41" s="50"/>
      <c r="ACS41" s="50"/>
      <c r="ACT41" s="50"/>
      <c r="ACU41" s="50"/>
      <c r="ACV41" s="50"/>
      <c r="ACW41" s="50"/>
      <c r="ACX41" s="50"/>
      <c r="ACY41" s="50"/>
      <c r="ACZ41" s="50"/>
      <c r="ADA41" s="50"/>
      <c r="ADB41" s="50"/>
      <c r="ADC41" s="50"/>
      <c r="ADD41" s="50"/>
      <c r="ADE41" s="50"/>
      <c r="ADF41" s="50"/>
      <c r="ADG41" s="50"/>
      <c r="ADH41" s="50"/>
      <c r="ADI41" s="50"/>
      <c r="ADJ41" s="50"/>
      <c r="ADK41" s="50"/>
      <c r="ADL41" s="50"/>
      <c r="ADM41" s="50"/>
      <c r="ADN41" s="50"/>
      <c r="ADO41" s="50"/>
      <c r="ADP41" s="50"/>
      <c r="ADQ41" s="50"/>
      <c r="ADR41" s="50"/>
      <c r="ADS41" s="50"/>
      <c r="ADT41" s="50"/>
      <c r="ADU41" s="50"/>
      <c r="ADV41" s="50"/>
      <c r="ADW41" s="50"/>
      <c r="ADX41" s="50"/>
      <c r="ADY41" s="50"/>
      <c r="ADZ41" s="50"/>
      <c r="AEA41" s="50"/>
      <c r="AEB41" s="50"/>
      <c r="AEC41" s="50"/>
      <c r="AED41" s="50"/>
      <c r="AEE41" s="50"/>
      <c r="AEF41" s="50"/>
      <c r="AEG41" s="50"/>
      <c r="AEH41" s="50"/>
      <c r="AEI41" s="50"/>
      <c r="AEJ41" s="50"/>
      <c r="AEK41" s="50"/>
      <c r="AEL41" s="50"/>
      <c r="AEM41" s="50"/>
      <c r="AEN41" s="50"/>
      <c r="AEO41" s="50"/>
      <c r="AEP41" s="50"/>
      <c r="AEQ41" s="50"/>
      <c r="AER41" s="50"/>
    </row>
    <row r="42" spans="1:824" s="51" customFormat="1" ht="54.95" customHeight="1" x14ac:dyDescent="0.3">
      <c r="A42" s="44">
        <v>12</v>
      </c>
      <c r="B42" s="47" t="s">
        <v>144</v>
      </c>
      <c r="C42" s="44">
        <v>3223004759</v>
      </c>
      <c r="D42" s="40" t="s">
        <v>95</v>
      </c>
      <c r="E42" s="35" t="s">
        <v>145</v>
      </c>
      <c r="F42" s="44" t="s">
        <v>72</v>
      </c>
      <c r="G42" s="35" t="s">
        <v>136</v>
      </c>
      <c r="H42" s="38">
        <v>24.6</v>
      </c>
      <c r="I42" s="39">
        <v>21</v>
      </c>
      <c r="J42" s="39">
        <f>8906178.78/1000</f>
        <v>8906.1787800000002</v>
      </c>
      <c r="K42" s="39">
        <v>11352.1</v>
      </c>
      <c r="L42" s="39">
        <v>8557</v>
      </c>
      <c r="M42" s="38">
        <v>11552.1</v>
      </c>
      <c r="N42" s="38">
        <f>224552/1000</f>
        <v>224.55199999999999</v>
      </c>
      <c r="O42" s="38">
        <v>270</v>
      </c>
      <c r="P42" s="38"/>
      <c r="Q42" s="38">
        <v>270</v>
      </c>
      <c r="R42" s="38">
        <v>1898.4</v>
      </c>
      <c r="S42" s="38">
        <f>19612/10000</f>
        <v>1.9612000000000001</v>
      </c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  <c r="ZJ42" s="50"/>
      <c r="ZK42" s="50"/>
      <c r="ZL42" s="50"/>
      <c r="ZM42" s="50"/>
      <c r="ZN42" s="50"/>
      <c r="ZO42" s="50"/>
      <c r="ZP42" s="50"/>
      <c r="ZQ42" s="50"/>
      <c r="ZR42" s="50"/>
      <c r="ZS42" s="50"/>
      <c r="ZT42" s="50"/>
      <c r="ZU42" s="50"/>
      <c r="ZV42" s="50"/>
      <c r="ZW42" s="50"/>
      <c r="ZX42" s="50"/>
      <c r="ZY42" s="50"/>
      <c r="ZZ42" s="50"/>
      <c r="AAA42" s="50"/>
      <c r="AAB42" s="50"/>
      <c r="AAC42" s="50"/>
      <c r="AAD42" s="50"/>
      <c r="AAE42" s="50"/>
      <c r="AAF42" s="50"/>
      <c r="AAG42" s="50"/>
      <c r="AAH42" s="50"/>
      <c r="AAI42" s="50"/>
      <c r="AAJ42" s="50"/>
      <c r="AAK42" s="50"/>
      <c r="AAL42" s="50"/>
      <c r="AAM42" s="50"/>
      <c r="AAN42" s="50"/>
      <c r="AAO42" s="50"/>
      <c r="AAP42" s="50"/>
      <c r="AAQ42" s="50"/>
      <c r="AAR42" s="50"/>
      <c r="AAS42" s="50"/>
      <c r="AAT42" s="50"/>
      <c r="AAU42" s="50"/>
      <c r="AAV42" s="50"/>
      <c r="AAW42" s="50"/>
      <c r="AAX42" s="50"/>
      <c r="AAY42" s="50"/>
      <c r="AAZ42" s="50"/>
      <c r="ABA42" s="50"/>
      <c r="ABB42" s="50"/>
      <c r="ABC42" s="50"/>
      <c r="ABD42" s="50"/>
      <c r="ABE42" s="50"/>
      <c r="ABF42" s="50"/>
      <c r="ABG42" s="50"/>
      <c r="ABH42" s="50"/>
      <c r="ABI42" s="50"/>
      <c r="ABJ42" s="50"/>
      <c r="ABK42" s="50"/>
      <c r="ABL42" s="50"/>
      <c r="ABM42" s="50"/>
      <c r="ABN42" s="50"/>
      <c r="ABO42" s="50"/>
      <c r="ABP42" s="50"/>
      <c r="ABQ42" s="50"/>
      <c r="ABR42" s="50"/>
      <c r="ABS42" s="50"/>
      <c r="ABT42" s="50"/>
      <c r="ABU42" s="50"/>
      <c r="ABV42" s="50"/>
      <c r="ABW42" s="50"/>
      <c r="ABX42" s="50"/>
      <c r="ABY42" s="50"/>
      <c r="ABZ42" s="50"/>
      <c r="ACA42" s="50"/>
      <c r="ACB42" s="50"/>
      <c r="ACC42" s="50"/>
      <c r="ACD42" s="50"/>
      <c r="ACE42" s="50"/>
      <c r="ACF42" s="50"/>
      <c r="ACG42" s="50"/>
      <c r="ACH42" s="50"/>
      <c r="ACI42" s="50"/>
      <c r="ACJ42" s="50"/>
      <c r="ACK42" s="50"/>
      <c r="ACL42" s="50"/>
      <c r="ACM42" s="50"/>
      <c r="ACN42" s="50"/>
      <c r="ACO42" s="50"/>
      <c r="ACP42" s="50"/>
      <c r="ACQ42" s="50"/>
      <c r="ACR42" s="50"/>
      <c r="ACS42" s="50"/>
      <c r="ACT42" s="50"/>
      <c r="ACU42" s="50"/>
      <c r="ACV42" s="50"/>
      <c r="ACW42" s="50"/>
      <c r="ACX42" s="50"/>
      <c r="ACY42" s="50"/>
      <c r="ACZ42" s="50"/>
      <c r="ADA42" s="50"/>
      <c r="ADB42" s="50"/>
      <c r="ADC42" s="50"/>
      <c r="ADD42" s="50"/>
      <c r="ADE42" s="50"/>
      <c r="ADF42" s="50"/>
      <c r="ADG42" s="50"/>
      <c r="ADH42" s="50"/>
      <c r="ADI42" s="50"/>
      <c r="ADJ42" s="50"/>
      <c r="ADK42" s="50"/>
      <c r="ADL42" s="50"/>
      <c r="ADM42" s="50"/>
      <c r="ADN42" s="50"/>
      <c r="ADO42" s="50"/>
      <c r="ADP42" s="50"/>
      <c r="ADQ42" s="50"/>
      <c r="ADR42" s="50"/>
      <c r="ADS42" s="50"/>
      <c r="ADT42" s="50"/>
      <c r="ADU42" s="50"/>
      <c r="ADV42" s="50"/>
      <c r="ADW42" s="50"/>
      <c r="ADX42" s="50"/>
      <c r="ADY42" s="50"/>
      <c r="ADZ42" s="50"/>
      <c r="AEA42" s="50"/>
      <c r="AEB42" s="50"/>
      <c r="AEC42" s="50"/>
      <c r="AED42" s="50"/>
      <c r="AEE42" s="50"/>
      <c r="AEF42" s="50"/>
      <c r="AEG42" s="50"/>
      <c r="AEH42" s="50"/>
      <c r="AEI42" s="50"/>
      <c r="AEJ42" s="50"/>
      <c r="AEK42" s="50"/>
      <c r="AEL42" s="50"/>
      <c r="AEM42" s="50"/>
      <c r="AEN42" s="50"/>
      <c r="AEO42" s="50"/>
      <c r="AEP42" s="50"/>
      <c r="AEQ42" s="50"/>
      <c r="AER42" s="50"/>
    </row>
    <row r="43" spans="1:824" s="51" customFormat="1" ht="54.95" hidden="1" customHeight="1" x14ac:dyDescent="0.3">
      <c r="A43" s="44">
        <v>13</v>
      </c>
      <c r="B43" s="47" t="s">
        <v>146</v>
      </c>
      <c r="C43" s="44">
        <v>3223004318</v>
      </c>
      <c r="D43" s="40" t="s">
        <v>95</v>
      </c>
      <c r="E43" s="35" t="s">
        <v>147</v>
      </c>
      <c r="F43" s="44" t="s">
        <v>74</v>
      </c>
      <c r="G43" s="35" t="s">
        <v>148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</row>
    <row r="44" spans="1:824" s="51" customFormat="1" ht="54.95" customHeight="1" x14ac:dyDescent="0.3">
      <c r="A44" s="44">
        <v>14</v>
      </c>
      <c r="B44" s="47" t="s">
        <v>149</v>
      </c>
      <c r="C44" s="44">
        <v>3223004460</v>
      </c>
      <c r="D44" s="40" t="s">
        <v>95</v>
      </c>
      <c r="E44" s="35" t="s">
        <v>150</v>
      </c>
      <c r="F44" s="44" t="s">
        <v>72</v>
      </c>
      <c r="G44" s="35" t="s">
        <v>136</v>
      </c>
      <c r="H44" s="38">
        <v>23.8</v>
      </c>
      <c r="I44" s="39">
        <v>24</v>
      </c>
      <c r="J44" s="39">
        <f>8142569.13/1000</f>
        <v>8142.5691299999999</v>
      </c>
      <c r="K44" s="39">
        <v>9998.5</v>
      </c>
      <c r="L44" s="39">
        <v>9512.7000000000007</v>
      </c>
      <c r="M44" s="38">
        <v>9998.5</v>
      </c>
      <c r="N44" s="38">
        <f>102660.31/1000</f>
        <v>102.66031</v>
      </c>
      <c r="O44" s="38">
        <v>180.4</v>
      </c>
      <c r="P44" s="38">
        <v>161.19999999999999</v>
      </c>
      <c r="Q44" s="38">
        <v>180.4</v>
      </c>
      <c r="R44" s="20" t="s">
        <v>232</v>
      </c>
      <c r="S44" s="38">
        <f>23298/10000</f>
        <v>2.3298000000000001</v>
      </c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</row>
    <row r="45" spans="1:824" s="51" customFormat="1" ht="54.95" customHeight="1" x14ac:dyDescent="0.3">
      <c r="A45" s="44">
        <v>15</v>
      </c>
      <c r="B45" s="47" t="s">
        <v>151</v>
      </c>
      <c r="C45" s="44">
        <v>3223004822</v>
      </c>
      <c r="D45" s="40" t="s">
        <v>95</v>
      </c>
      <c r="E45" s="35" t="s">
        <v>152</v>
      </c>
      <c r="F45" s="44" t="s">
        <v>72</v>
      </c>
      <c r="G45" s="35" t="s">
        <v>136</v>
      </c>
      <c r="H45" s="38">
        <v>22.9</v>
      </c>
      <c r="I45" s="39">
        <v>23</v>
      </c>
      <c r="J45" s="39">
        <f>8582182.14/1000</f>
        <v>8582.1821400000008</v>
      </c>
      <c r="K45" s="39">
        <v>9256.4</v>
      </c>
      <c r="L45" s="39">
        <v>8774.6</v>
      </c>
      <c r="M45" s="38">
        <v>9556.4</v>
      </c>
      <c r="N45" s="38">
        <f>145961/1000</f>
        <v>145.96100000000001</v>
      </c>
      <c r="O45" s="38">
        <v>210</v>
      </c>
      <c r="P45" s="38">
        <v>182</v>
      </c>
      <c r="Q45" s="38">
        <v>210</v>
      </c>
      <c r="R45" s="38">
        <v>2571.3000000000002</v>
      </c>
      <c r="S45" s="38">
        <f>22276/10000</f>
        <v>2.2275999999999998</v>
      </c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</row>
    <row r="46" spans="1:824" s="51" customFormat="1" ht="54.95" customHeight="1" x14ac:dyDescent="0.3">
      <c r="A46" s="44">
        <v>16</v>
      </c>
      <c r="B46" s="47" t="s">
        <v>153</v>
      </c>
      <c r="C46" s="44">
        <v>3223004244</v>
      </c>
      <c r="D46" s="40" t="s">
        <v>95</v>
      </c>
      <c r="E46" s="35" t="s">
        <v>154</v>
      </c>
      <c r="F46" s="44" t="s">
        <v>72</v>
      </c>
      <c r="G46" s="35" t="s">
        <v>136</v>
      </c>
      <c r="H46" s="38">
        <v>31.2</v>
      </c>
      <c r="I46" s="39">
        <v>23</v>
      </c>
      <c r="J46" s="39">
        <f>10344858.13/1000</f>
        <v>10344.858130000001</v>
      </c>
      <c r="K46" s="39">
        <v>10451.200000000001</v>
      </c>
      <c r="L46" s="39">
        <v>10459.4</v>
      </c>
      <c r="M46" s="38">
        <v>10651.2</v>
      </c>
      <c r="N46" s="38">
        <f>253173/1000</f>
        <v>253.173</v>
      </c>
      <c r="O46" s="38">
        <v>257.60000000000002</v>
      </c>
      <c r="P46" s="38">
        <v>196.8</v>
      </c>
      <c r="Q46" s="38">
        <v>257.60000000000002</v>
      </c>
      <c r="R46" s="38">
        <v>2674.9</v>
      </c>
      <c r="S46" s="38">
        <f>24947/10000</f>
        <v>2.4946999999999999</v>
      </c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  <c r="QF46" s="50"/>
      <c r="QG46" s="50"/>
      <c r="QH46" s="50"/>
      <c r="QI46" s="50"/>
      <c r="QJ46" s="50"/>
      <c r="QK46" s="50"/>
      <c r="QL46" s="50"/>
      <c r="QM46" s="50"/>
      <c r="QN46" s="50"/>
      <c r="QO46" s="50"/>
      <c r="QP46" s="50"/>
      <c r="QQ46" s="50"/>
      <c r="QR46" s="50"/>
      <c r="QS46" s="50"/>
      <c r="QT46" s="50"/>
      <c r="QU46" s="50"/>
      <c r="QV46" s="50"/>
      <c r="QW46" s="50"/>
      <c r="QX46" s="50"/>
      <c r="QY46" s="50"/>
      <c r="QZ46" s="50"/>
      <c r="RA46" s="50"/>
      <c r="RB46" s="50"/>
      <c r="RC46" s="50"/>
      <c r="RD46" s="50"/>
      <c r="RE46" s="50"/>
      <c r="RF46" s="50"/>
      <c r="RG46" s="50"/>
      <c r="RH46" s="50"/>
      <c r="RI46" s="50"/>
      <c r="RJ46" s="50"/>
      <c r="RK46" s="50"/>
      <c r="RL46" s="50"/>
      <c r="RM46" s="50"/>
      <c r="RN46" s="50"/>
      <c r="RO46" s="50"/>
      <c r="RP46" s="50"/>
      <c r="RQ46" s="50"/>
      <c r="RR46" s="50"/>
      <c r="RS46" s="50"/>
      <c r="RT46" s="50"/>
      <c r="RU46" s="50"/>
      <c r="RV46" s="50"/>
      <c r="RW46" s="50"/>
      <c r="RX46" s="50"/>
      <c r="RY46" s="50"/>
      <c r="RZ46" s="50"/>
      <c r="SA46" s="50"/>
      <c r="SB46" s="50"/>
      <c r="SC46" s="50"/>
      <c r="SD46" s="50"/>
      <c r="SE46" s="50"/>
      <c r="SF46" s="50"/>
      <c r="SG46" s="50"/>
      <c r="SH46" s="50"/>
      <c r="SI46" s="50"/>
      <c r="SJ46" s="50"/>
      <c r="SK46" s="50"/>
      <c r="SL46" s="50"/>
      <c r="SM46" s="50"/>
      <c r="SN46" s="50"/>
      <c r="SO46" s="50"/>
      <c r="SP46" s="50"/>
      <c r="SQ46" s="50"/>
      <c r="SR46" s="50"/>
      <c r="SS46" s="50"/>
      <c r="ST46" s="50"/>
      <c r="SU46" s="50"/>
      <c r="SV46" s="50"/>
      <c r="SW46" s="50"/>
      <c r="SX46" s="50"/>
      <c r="SY46" s="50"/>
      <c r="SZ46" s="50"/>
      <c r="TA46" s="50"/>
      <c r="TB46" s="50"/>
      <c r="TC46" s="50"/>
      <c r="TD46" s="50"/>
      <c r="TE46" s="50"/>
      <c r="TF46" s="50"/>
      <c r="TG46" s="50"/>
      <c r="TH46" s="50"/>
      <c r="TI46" s="50"/>
      <c r="TJ46" s="50"/>
      <c r="TK46" s="50"/>
      <c r="TL46" s="50"/>
      <c r="TM46" s="50"/>
      <c r="TN46" s="50"/>
      <c r="TO46" s="50"/>
      <c r="TP46" s="50"/>
      <c r="TQ46" s="50"/>
      <c r="TR46" s="50"/>
      <c r="TS46" s="50"/>
      <c r="TT46" s="50"/>
      <c r="TU46" s="50"/>
      <c r="TV46" s="50"/>
      <c r="TW46" s="50"/>
      <c r="TX46" s="50"/>
      <c r="TY46" s="50"/>
      <c r="TZ46" s="50"/>
      <c r="UA46" s="50"/>
      <c r="UB46" s="50"/>
      <c r="UC46" s="50"/>
      <c r="UD46" s="50"/>
      <c r="UE46" s="50"/>
      <c r="UF46" s="50"/>
      <c r="UG46" s="50"/>
      <c r="UH46" s="50"/>
      <c r="UI46" s="50"/>
      <c r="UJ46" s="50"/>
      <c r="UK46" s="50"/>
      <c r="UL46" s="50"/>
      <c r="UM46" s="50"/>
      <c r="UN46" s="50"/>
      <c r="UO46" s="50"/>
      <c r="UP46" s="50"/>
      <c r="UQ46" s="50"/>
      <c r="UR46" s="50"/>
      <c r="US46" s="50"/>
      <c r="UT46" s="50"/>
      <c r="UU46" s="50"/>
      <c r="UV46" s="50"/>
      <c r="UW46" s="50"/>
      <c r="UX46" s="50"/>
      <c r="UY46" s="50"/>
      <c r="UZ46" s="50"/>
      <c r="VA46" s="50"/>
      <c r="VB46" s="50"/>
      <c r="VC46" s="50"/>
      <c r="VD46" s="50"/>
      <c r="VE46" s="50"/>
      <c r="VF46" s="50"/>
      <c r="VG46" s="50"/>
      <c r="VH46" s="50"/>
      <c r="VI46" s="50"/>
      <c r="VJ46" s="50"/>
      <c r="VK46" s="50"/>
      <c r="VL46" s="50"/>
      <c r="VM46" s="50"/>
      <c r="VN46" s="50"/>
      <c r="VO46" s="50"/>
      <c r="VP46" s="50"/>
      <c r="VQ46" s="50"/>
      <c r="VR46" s="50"/>
      <c r="VS46" s="50"/>
      <c r="VT46" s="50"/>
      <c r="VU46" s="50"/>
      <c r="VV46" s="50"/>
      <c r="VW46" s="50"/>
      <c r="VX46" s="50"/>
      <c r="VY46" s="50"/>
      <c r="VZ46" s="50"/>
      <c r="WA46" s="50"/>
      <c r="WB46" s="50"/>
      <c r="WC46" s="50"/>
      <c r="WD46" s="50"/>
      <c r="WE46" s="50"/>
      <c r="WF46" s="50"/>
      <c r="WG46" s="50"/>
      <c r="WH46" s="50"/>
      <c r="WI46" s="50"/>
      <c r="WJ46" s="50"/>
      <c r="WK46" s="50"/>
      <c r="WL46" s="50"/>
      <c r="WM46" s="50"/>
      <c r="WN46" s="50"/>
      <c r="WO46" s="50"/>
      <c r="WP46" s="50"/>
      <c r="WQ46" s="50"/>
      <c r="WR46" s="50"/>
      <c r="WS46" s="50"/>
      <c r="WT46" s="50"/>
      <c r="WU46" s="50"/>
      <c r="WV46" s="50"/>
      <c r="WW46" s="50"/>
      <c r="WX46" s="50"/>
      <c r="WY46" s="50"/>
      <c r="WZ46" s="50"/>
      <c r="XA46" s="50"/>
      <c r="XB46" s="50"/>
      <c r="XC46" s="50"/>
      <c r="XD46" s="50"/>
      <c r="XE46" s="50"/>
      <c r="XF46" s="50"/>
      <c r="XG46" s="50"/>
      <c r="XH46" s="50"/>
      <c r="XI46" s="50"/>
      <c r="XJ46" s="50"/>
      <c r="XK46" s="50"/>
      <c r="XL46" s="50"/>
      <c r="XM46" s="50"/>
      <c r="XN46" s="50"/>
      <c r="XO46" s="50"/>
      <c r="XP46" s="50"/>
      <c r="XQ46" s="50"/>
      <c r="XR46" s="50"/>
      <c r="XS46" s="50"/>
      <c r="XT46" s="50"/>
      <c r="XU46" s="50"/>
      <c r="XV46" s="50"/>
      <c r="XW46" s="50"/>
      <c r="XX46" s="50"/>
      <c r="XY46" s="50"/>
      <c r="XZ46" s="50"/>
      <c r="YA46" s="50"/>
      <c r="YB46" s="50"/>
      <c r="YC46" s="50"/>
      <c r="YD46" s="50"/>
      <c r="YE46" s="50"/>
      <c r="YF46" s="50"/>
      <c r="YG46" s="50"/>
      <c r="YH46" s="50"/>
      <c r="YI46" s="50"/>
      <c r="YJ46" s="50"/>
      <c r="YK46" s="50"/>
      <c r="YL46" s="50"/>
      <c r="YM46" s="50"/>
      <c r="YN46" s="50"/>
      <c r="YO46" s="50"/>
      <c r="YP46" s="50"/>
      <c r="YQ46" s="50"/>
      <c r="YR46" s="50"/>
      <c r="YS46" s="50"/>
      <c r="YT46" s="50"/>
      <c r="YU46" s="50"/>
      <c r="YV46" s="50"/>
      <c r="YW46" s="50"/>
      <c r="YX46" s="50"/>
      <c r="YY46" s="50"/>
      <c r="YZ46" s="50"/>
      <c r="ZA46" s="50"/>
      <c r="ZB46" s="50"/>
      <c r="ZC46" s="50"/>
      <c r="ZD46" s="50"/>
      <c r="ZE46" s="50"/>
      <c r="ZF46" s="50"/>
      <c r="ZG46" s="50"/>
      <c r="ZH46" s="50"/>
      <c r="ZI46" s="50"/>
      <c r="ZJ46" s="50"/>
      <c r="ZK46" s="50"/>
      <c r="ZL46" s="50"/>
      <c r="ZM46" s="50"/>
      <c r="ZN46" s="50"/>
      <c r="ZO46" s="50"/>
      <c r="ZP46" s="50"/>
      <c r="ZQ46" s="50"/>
      <c r="ZR46" s="50"/>
      <c r="ZS46" s="50"/>
      <c r="ZT46" s="50"/>
      <c r="ZU46" s="50"/>
      <c r="ZV46" s="50"/>
      <c r="ZW46" s="50"/>
      <c r="ZX46" s="50"/>
      <c r="ZY46" s="50"/>
      <c r="ZZ46" s="50"/>
      <c r="AAA46" s="50"/>
      <c r="AAB46" s="50"/>
      <c r="AAC46" s="50"/>
      <c r="AAD46" s="50"/>
      <c r="AAE46" s="50"/>
      <c r="AAF46" s="50"/>
      <c r="AAG46" s="50"/>
      <c r="AAH46" s="50"/>
      <c r="AAI46" s="50"/>
      <c r="AAJ46" s="50"/>
      <c r="AAK46" s="50"/>
      <c r="AAL46" s="50"/>
      <c r="AAM46" s="50"/>
      <c r="AAN46" s="50"/>
      <c r="AAO46" s="50"/>
      <c r="AAP46" s="50"/>
      <c r="AAQ46" s="50"/>
      <c r="AAR46" s="50"/>
      <c r="AAS46" s="50"/>
      <c r="AAT46" s="50"/>
      <c r="AAU46" s="50"/>
      <c r="AAV46" s="50"/>
      <c r="AAW46" s="50"/>
      <c r="AAX46" s="50"/>
      <c r="AAY46" s="50"/>
      <c r="AAZ46" s="50"/>
      <c r="ABA46" s="50"/>
      <c r="ABB46" s="50"/>
      <c r="ABC46" s="50"/>
      <c r="ABD46" s="50"/>
      <c r="ABE46" s="50"/>
      <c r="ABF46" s="50"/>
      <c r="ABG46" s="50"/>
      <c r="ABH46" s="50"/>
      <c r="ABI46" s="50"/>
      <c r="ABJ46" s="50"/>
      <c r="ABK46" s="50"/>
      <c r="ABL46" s="50"/>
      <c r="ABM46" s="50"/>
      <c r="ABN46" s="50"/>
      <c r="ABO46" s="50"/>
      <c r="ABP46" s="50"/>
      <c r="ABQ46" s="50"/>
      <c r="ABR46" s="50"/>
      <c r="ABS46" s="50"/>
      <c r="ABT46" s="50"/>
      <c r="ABU46" s="50"/>
      <c r="ABV46" s="50"/>
      <c r="ABW46" s="50"/>
      <c r="ABX46" s="50"/>
      <c r="ABY46" s="50"/>
      <c r="ABZ46" s="50"/>
      <c r="ACA46" s="50"/>
      <c r="ACB46" s="50"/>
      <c r="ACC46" s="50"/>
      <c r="ACD46" s="50"/>
      <c r="ACE46" s="50"/>
      <c r="ACF46" s="50"/>
      <c r="ACG46" s="50"/>
      <c r="ACH46" s="50"/>
      <c r="ACI46" s="50"/>
      <c r="ACJ46" s="50"/>
      <c r="ACK46" s="50"/>
      <c r="ACL46" s="50"/>
      <c r="ACM46" s="50"/>
      <c r="ACN46" s="50"/>
      <c r="ACO46" s="50"/>
      <c r="ACP46" s="50"/>
      <c r="ACQ46" s="50"/>
      <c r="ACR46" s="50"/>
      <c r="ACS46" s="50"/>
      <c r="ACT46" s="50"/>
      <c r="ACU46" s="50"/>
      <c r="ACV46" s="50"/>
      <c r="ACW46" s="50"/>
      <c r="ACX46" s="50"/>
      <c r="ACY46" s="50"/>
      <c r="ACZ46" s="50"/>
      <c r="ADA46" s="50"/>
      <c r="ADB46" s="50"/>
      <c r="ADC46" s="50"/>
      <c r="ADD46" s="50"/>
      <c r="ADE46" s="50"/>
      <c r="ADF46" s="50"/>
      <c r="ADG46" s="50"/>
      <c r="ADH46" s="50"/>
      <c r="ADI46" s="50"/>
      <c r="ADJ46" s="50"/>
      <c r="ADK46" s="50"/>
      <c r="ADL46" s="50"/>
      <c r="ADM46" s="50"/>
      <c r="ADN46" s="50"/>
      <c r="ADO46" s="50"/>
      <c r="ADP46" s="50"/>
      <c r="ADQ46" s="50"/>
      <c r="ADR46" s="50"/>
      <c r="ADS46" s="50"/>
      <c r="ADT46" s="50"/>
      <c r="ADU46" s="50"/>
      <c r="ADV46" s="50"/>
      <c r="ADW46" s="50"/>
      <c r="ADX46" s="50"/>
      <c r="ADY46" s="50"/>
      <c r="ADZ46" s="50"/>
      <c r="AEA46" s="50"/>
      <c r="AEB46" s="50"/>
      <c r="AEC46" s="50"/>
      <c r="AED46" s="50"/>
      <c r="AEE46" s="50"/>
      <c r="AEF46" s="50"/>
      <c r="AEG46" s="50"/>
      <c r="AEH46" s="50"/>
      <c r="AEI46" s="50"/>
      <c r="AEJ46" s="50"/>
      <c r="AEK46" s="50"/>
      <c r="AEL46" s="50"/>
      <c r="AEM46" s="50"/>
      <c r="AEN46" s="50"/>
      <c r="AEO46" s="50"/>
      <c r="AEP46" s="50"/>
      <c r="AEQ46" s="50"/>
      <c r="AER46" s="50"/>
    </row>
    <row r="47" spans="1:824" s="51" customFormat="1" ht="54.95" customHeight="1" x14ac:dyDescent="0.3">
      <c r="A47" s="44">
        <v>17</v>
      </c>
      <c r="B47" s="47" t="s">
        <v>155</v>
      </c>
      <c r="C47" s="44">
        <v>3223004438</v>
      </c>
      <c r="D47" s="40" t="s">
        <v>95</v>
      </c>
      <c r="E47" s="35" t="s">
        <v>156</v>
      </c>
      <c r="F47" s="44" t="s">
        <v>73</v>
      </c>
      <c r="G47" s="35" t="s">
        <v>157</v>
      </c>
      <c r="H47" s="38">
        <v>12.6</v>
      </c>
      <c r="I47" s="39">
        <v>14</v>
      </c>
      <c r="J47" s="39">
        <f>3948067/1000</f>
        <v>3948.067</v>
      </c>
      <c r="K47" s="39">
        <v>4004.5</v>
      </c>
      <c r="L47" s="39">
        <v>3620.6</v>
      </c>
      <c r="M47" s="38">
        <v>4204.5</v>
      </c>
      <c r="N47" s="38">
        <f>46554.75/1000</f>
        <v>46.554749999999999</v>
      </c>
      <c r="O47" s="38">
        <v>48</v>
      </c>
      <c r="P47" s="38">
        <v>16.399999999999999</v>
      </c>
      <c r="Q47" s="38">
        <v>48</v>
      </c>
      <c r="R47" s="38">
        <v>1038.5999999999999</v>
      </c>
      <c r="S47" s="38">
        <f>20236/10000</f>
        <v>2.0236000000000001</v>
      </c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  <c r="KR47" s="50"/>
      <c r="KS47" s="50"/>
      <c r="KT47" s="50"/>
      <c r="KU47" s="50"/>
      <c r="KV47" s="50"/>
      <c r="KW47" s="50"/>
      <c r="KX47" s="50"/>
      <c r="KY47" s="50"/>
      <c r="KZ47" s="50"/>
      <c r="LA47" s="50"/>
      <c r="LB47" s="50"/>
      <c r="LC47" s="50"/>
      <c r="LD47" s="50"/>
      <c r="LE47" s="50"/>
      <c r="LF47" s="50"/>
      <c r="LG47" s="50"/>
      <c r="LH47" s="50"/>
      <c r="LI47" s="50"/>
      <c r="LJ47" s="50"/>
      <c r="LK47" s="50"/>
      <c r="LL47" s="50"/>
      <c r="LM47" s="50"/>
      <c r="LN47" s="50"/>
      <c r="LO47" s="50"/>
      <c r="LP47" s="50"/>
      <c r="LQ47" s="50"/>
      <c r="LR47" s="50"/>
      <c r="LS47" s="50"/>
      <c r="LT47" s="50"/>
      <c r="LU47" s="50"/>
      <c r="LV47" s="50"/>
      <c r="LW47" s="50"/>
      <c r="LX47" s="50"/>
      <c r="LY47" s="50"/>
      <c r="LZ47" s="50"/>
      <c r="MA47" s="50"/>
      <c r="MB47" s="50"/>
      <c r="MC47" s="50"/>
      <c r="MD47" s="50"/>
      <c r="ME47" s="50"/>
      <c r="MF47" s="50"/>
      <c r="MG47" s="50"/>
      <c r="MH47" s="50"/>
      <c r="MI47" s="50"/>
      <c r="MJ47" s="50"/>
      <c r="MK47" s="50"/>
      <c r="ML47" s="50"/>
      <c r="MM47" s="50"/>
      <c r="MN47" s="50"/>
      <c r="MO47" s="50"/>
      <c r="MP47" s="50"/>
      <c r="MQ47" s="50"/>
      <c r="MR47" s="50"/>
      <c r="MS47" s="50"/>
      <c r="MT47" s="50"/>
      <c r="MU47" s="50"/>
      <c r="MV47" s="50"/>
      <c r="MW47" s="50"/>
      <c r="MX47" s="50"/>
      <c r="MY47" s="50"/>
      <c r="MZ47" s="50"/>
      <c r="NA47" s="50"/>
      <c r="NB47" s="50"/>
      <c r="NC47" s="50"/>
      <c r="ND47" s="50"/>
      <c r="NE47" s="50"/>
      <c r="NF47" s="50"/>
      <c r="NG47" s="50"/>
      <c r="NH47" s="50"/>
      <c r="NI47" s="50"/>
      <c r="NJ47" s="50"/>
      <c r="NK47" s="50"/>
      <c r="NL47" s="50"/>
      <c r="NM47" s="50"/>
      <c r="NN47" s="50"/>
      <c r="NO47" s="50"/>
      <c r="NP47" s="50"/>
      <c r="NQ47" s="50"/>
      <c r="NR47" s="50"/>
      <c r="NS47" s="50"/>
      <c r="NT47" s="50"/>
      <c r="NU47" s="50"/>
      <c r="NV47" s="50"/>
      <c r="NW47" s="50"/>
      <c r="NX47" s="50"/>
      <c r="NY47" s="50"/>
      <c r="NZ47" s="50"/>
      <c r="OA47" s="50"/>
      <c r="OB47" s="50"/>
      <c r="OC47" s="50"/>
      <c r="OD47" s="50"/>
      <c r="OE47" s="50"/>
      <c r="OF47" s="50"/>
      <c r="OG47" s="50"/>
      <c r="OH47" s="50"/>
      <c r="OI47" s="50"/>
      <c r="OJ47" s="50"/>
      <c r="OK47" s="50"/>
      <c r="OL47" s="50"/>
      <c r="OM47" s="50"/>
      <c r="ON47" s="50"/>
      <c r="OO47" s="50"/>
      <c r="OP47" s="50"/>
      <c r="OQ47" s="50"/>
      <c r="OR47" s="50"/>
      <c r="OS47" s="50"/>
      <c r="OT47" s="50"/>
      <c r="OU47" s="50"/>
      <c r="OV47" s="50"/>
      <c r="OW47" s="50"/>
      <c r="OX47" s="50"/>
      <c r="OY47" s="50"/>
      <c r="OZ47" s="50"/>
      <c r="PA47" s="50"/>
      <c r="PB47" s="50"/>
      <c r="PC47" s="50"/>
      <c r="PD47" s="50"/>
      <c r="PE47" s="50"/>
      <c r="PF47" s="50"/>
      <c r="PG47" s="50"/>
      <c r="PH47" s="50"/>
      <c r="PI47" s="50"/>
      <c r="PJ47" s="50"/>
      <c r="PK47" s="50"/>
      <c r="PL47" s="50"/>
      <c r="PM47" s="50"/>
      <c r="PN47" s="50"/>
      <c r="PO47" s="50"/>
      <c r="PP47" s="50"/>
      <c r="PQ47" s="50"/>
      <c r="PR47" s="50"/>
      <c r="PS47" s="50"/>
      <c r="PT47" s="50"/>
      <c r="PU47" s="50"/>
      <c r="PV47" s="50"/>
      <c r="PW47" s="50"/>
      <c r="PX47" s="50"/>
      <c r="PY47" s="50"/>
      <c r="PZ47" s="50"/>
      <c r="QA47" s="50"/>
      <c r="QB47" s="50"/>
      <c r="QC47" s="50"/>
      <c r="QD47" s="50"/>
      <c r="QE47" s="50"/>
      <c r="QF47" s="50"/>
      <c r="QG47" s="50"/>
      <c r="QH47" s="50"/>
      <c r="QI47" s="50"/>
      <c r="QJ47" s="50"/>
      <c r="QK47" s="50"/>
      <c r="QL47" s="50"/>
      <c r="QM47" s="50"/>
      <c r="QN47" s="50"/>
      <c r="QO47" s="50"/>
      <c r="QP47" s="50"/>
      <c r="QQ47" s="50"/>
      <c r="QR47" s="50"/>
      <c r="QS47" s="50"/>
      <c r="QT47" s="50"/>
      <c r="QU47" s="50"/>
      <c r="QV47" s="50"/>
      <c r="QW47" s="50"/>
      <c r="QX47" s="50"/>
      <c r="QY47" s="50"/>
      <c r="QZ47" s="50"/>
      <c r="RA47" s="50"/>
      <c r="RB47" s="50"/>
      <c r="RC47" s="50"/>
      <c r="RD47" s="50"/>
      <c r="RE47" s="50"/>
      <c r="RF47" s="50"/>
      <c r="RG47" s="50"/>
      <c r="RH47" s="50"/>
      <c r="RI47" s="50"/>
      <c r="RJ47" s="50"/>
      <c r="RK47" s="50"/>
      <c r="RL47" s="50"/>
      <c r="RM47" s="50"/>
      <c r="RN47" s="50"/>
      <c r="RO47" s="50"/>
      <c r="RP47" s="50"/>
      <c r="RQ47" s="50"/>
      <c r="RR47" s="50"/>
      <c r="RS47" s="50"/>
      <c r="RT47" s="50"/>
      <c r="RU47" s="50"/>
      <c r="RV47" s="50"/>
      <c r="RW47" s="50"/>
      <c r="RX47" s="50"/>
      <c r="RY47" s="50"/>
      <c r="RZ47" s="50"/>
      <c r="SA47" s="50"/>
      <c r="SB47" s="50"/>
      <c r="SC47" s="50"/>
      <c r="SD47" s="50"/>
      <c r="SE47" s="50"/>
      <c r="SF47" s="50"/>
      <c r="SG47" s="50"/>
      <c r="SH47" s="50"/>
      <c r="SI47" s="50"/>
      <c r="SJ47" s="50"/>
      <c r="SK47" s="50"/>
      <c r="SL47" s="50"/>
      <c r="SM47" s="50"/>
      <c r="SN47" s="50"/>
      <c r="SO47" s="50"/>
      <c r="SP47" s="50"/>
      <c r="SQ47" s="50"/>
      <c r="SR47" s="50"/>
      <c r="SS47" s="50"/>
      <c r="ST47" s="50"/>
      <c r="SU47" s="50"/>
      <c r="SV47" s="50"/>
      <c r="SW47" s="50"/>
      <c r="SX47" s="50"/>
      <c r="SY47" s="50"/>
      <c r="SZ47" s="50"/>
      <c r="TA47" s="50"/>
      <c r="TB47" s="50"/>
      <c r="TC47" s="50"/>
      <c r="TD47" s="50"/>
      <c r="TE47" s="50"/>
      <c r="TF47" s="50"/>
      <c r="TG47" s="50"/>
      <c r="TH47" s="50"/>
      <c r="TI47" s="50"/>
      <c r="TJ47" s="50"/>
      <c r="TK47" s="50"/>
      <c r="TL47" s="50"/>
      <c r="TM47" s="50"/>
      <c r="TN47" s="50"/>
      <c r="TO47" s="50"/>
      <c r="TP47" s="50"/>
      <c r="TQ47" s="50"/>
      <c r="TR47" s="50"/>
      <c r="TS47" s="50"/>
      <c r="TT47" s="50"/>
      <c r="TU47" s="50"/>
      <c r="TV47" s="50"/>
      <c r="TW47" s="50"/>
      <c r="TX47" s="50"/>
      <c r="TY47" s="50"/>
      <c r="TZ47" s="50"/>
      <c r="UA47" s="50"/>
      <c r="UB47" s="50"/>
      <c r="UC47" s="50"/>
      <c r="UD47" s="50"/>
      <c r="UE47" s="50"/>
      <c r="UF47" s="50"/>
      <c r="UG47" s="50"/>
      <c r="UH47" s="50"/>
      <c r="UI47" s="50"/>
      <c r="UJ47" s="50"/>
      <c r="UK47" s="50"/>
      <c r="UL47" s="50"/>
      <c r="UM47" s="50"/>
      <c r="UN47" s="50"/>
      <c r="UO47" s="50"/>
      <c r="UP47" s="50"/>
      <c r="UQ47" s="50"/>
      <c r="UR47" s="50"/>
      <c r="US47" s="50"/>
      <c r="UT47" s="50"/>
      <c r="UU47" s="50"/>
      <c r="UV47" s="50"/>
      <c r="UW47" s="50"/>
      <c r="UX47" s="50"/>
      <c r="UY47" s="50"/>
      <c r="UZ47" s="50"/>
      <c r="VA47" s="50"/>
      <c r="VB47" s="50"/>
      <c r="VC47" s="50"/>
      <c r="VD47" s="50"/>
      <c r="VE47" s="50"/>
      <c r="VF47" s="50"/>
      <c r="VG47" s="50"/>
      <c r="VH47" s="50"/>
      <c r="VI47" s="50"/>
      <c r="VJ47" s="50"/>
      <c r="VK47" s="50"/>
      <c r="VL47" s="50"/>
      <c r="VM47" s="50"/>
      <c r="VN47" s="50"/>
      <c r="VO47" s="50"/>
      <c r="VP47" s="50"/>
      <c r="VQ47" s="50"/>
      <c r="VR47" s="50"/>
      <c r="VS47" s="50"/>
      <c r="VT47" s="50"/>
      <c r="VU47" s="50"/>
      <c r="VV47" s="50"/>
      <c r="VW47" s="50"/>
      <c r="VX47" s="50"/>
      <c r="VY47" s="50"/>
      <c r="VZ47" s="50"/>
      <c r="WA47" s="50"/>
      <c r="WB47" s="50"/>
      <c r="WC47" s="50"/>
      <c r="WD47" s="50"/>
      <c r="WE47" s="50"/>
      <c r="WF47" s="50"/>
      <c r="WG47" s="50"/>
      <c r="WH47" s="50"/>
      <c r="WI47" s="50"/>
      <c r="WJ47" s="50"/>
      <c r="WK47" s="50"/>
      <c r="WL47" s="50"/>
      <c r="WM47" s="50"/>
      <c r="WN47" s="50"/>
      <c r="WO47" s="50"/>
      <c r="WP47" s="50"/>
      <c r="WQ47" s="50"/>
      <c r="WR47" s="50"/>
      <c r="WS47" s="50"/>
      <c r="WT47" s="50"/>
      <c r="WU47" s="50"/>
      <c r="WV47" s="50"/>
      <c r="WW47" s="50"/>
      <c r="WX47" s="50"/>
      <c r="WY47" s="50"/>
      <c r="WZ47" s="50"/>
      <c r="XA47" s="50"/>
      <c r="XB47" s="50"/>
      <c r="XC47" s="50"/>
      <c r="XD47" s="50"/>
      <c r="XE47" s="50"/>
      <c r="XF47" s="50"/>
      <c r="XG47" s="50"/>
      <c r="XH47" s="50"/>
      <c r="XI47" s="50"/>
      <c r="XJ47" s="50"/>
      <c r="XK47" s="50"/>
      <c r="XL47" s="50"/>
      <c r="XM47" s="50"/>
      <c r="XN47" s="50"/>
      <c r="XO47" s="50"/>
      <c r="XP47" s="50"/>
      <c r="XQ47" s="50"/>
      <c r="XR47" s="50"/>
      <c r="XS47" s="50"/>
      <c r="XT47" s="50"/>
      <c r="XU47" s="50"/>
      <c r="XV47" s="50"/>
      <c r="XW47" s="50"/>
      <c r="XX47" s="50"/>
      <c r="XY47" s="50"/>
      <c r="XZ47" s="50"/>
      <c r="YA47" s="50"/>
      <c r="YB47" s="50"/>
      <c r="YC47" s="50"/>
      <c r="YD47" s="50"/>
      <c r="YE47" s="50"/>
      <c r="YF47" s="50"/>
      <c r="YG47" s="50"/>
      <c r="YH47" s="50"/>
      <c r="YI47" s="50"/>
      <c r="YJ47" s="50"/>
      <c r="YK47" s="50"/>
      <c r="YL47" s="50"/>
      <c r="YM47" s="50"/>
      <c r="YN47" s="50"/>
      <c r="YO47" s="50"/>
      <c r="YP47" s="50"/>
      <c r="YQ47" s="50"/>
      <c r="YR47" s="50"/>
      <c r="YS47" s="50"/>
      <c r="YT47" s="50"/>
      <c r="YU47" s="50"/>
      <c r="YV47" s="50"/>
      <c r="YW47" s="50"/>
      <c r="YX47" s="50"/>
      <c r="YY47" s="50"/>
      <c r="YZ47" s="50"/>
      <c r="ZA47" s="50"/>
      <c r="ZB47" s="50"/>
      <c r="ZC47" s="50"/>
      <c r="ZD47" s="50"/>
      <c r="ZE47" s="50"/>
      <c r="ZF47" s="50"/>
      <c r="ZG47" s="50"/>
      <c r="ZH47" s="50"/>
      <c r="ZI47" s="50"/>
      <c r="ZJ47" s="50"/>
      <c r="ZK47" s="50"/>
      <c r="ZL47" s="50"/>
      <c r="ZM47" s="50"/>
      <c r="ZN47" s="50"/>
      <c r="ZO47" s="50"/>
      <c r="ZP47" s="50"/>
      <c r="ZQ47" s="50"/>
      <c r="ZR47" s="50"/>
      <c r="ZS47" s="50"/>
      <c r="ZT47" s="50"/>
      <c r="ZU47" s="50"/>
      <c r="ZV47" s="50"/>
      <c r="ZW47" s="50"/>
      <c r="ZX47" s="50"/>
      <c r="ZY47" s="50"/>
      <c r="ZZ47" s="50"/>
      <c r="AAA47" s="50"/>
      <c r="AAB47" s="50"/>
      <c r="AAC47" s="50"/>
      <c r="AAD47" s="50"/>
      <c r="AAE47" s="50"/>
      <c r="AAF47" s="50"/>
      <c r="AAG47" s="50"/>
      <c r="AAH47" s="50"/>
      <c r="AAI47" s="50"/>
      <c r="AAJ47" s="50"/>
      <c r="AAK47" s="50"/>
      <c r="AAL47" s="50"/>
      <c r="AAM47" s="50"/>
      <c r="AAN47" s="50"/>
      <c r="AAO47" s="50"/>
      <c r="AAP47" s="50"/>
      <c r="AAQ47" s="50"/>
      <c r="AAR47" s="50"/>
      <c r="AAS47" s="50"/>
      <c r="AAT47" s="50"/>
      <c r="AAU47" s="50"/>
      <c r="AAV47" s="50"/>
      <c r="AAW47" s="50"/>
      <c r="AAX47" s="50"/>
      <c r="AAY47" s="50"/>
      <c r="AAZ47" s="50"/>
      <c r="ABA47" s="50"/>
      <c r="ABB47" s="50"/>
      <c r="ABC47" s="50"/>
      <c r="ABD47" s="50"/>
      <c r="ABE47" s="50"/>
      <c r="ABF47" s="50"/>
      <c r="ABG47" s="50"/>
      <c r="ABH47" s="50"/>
      <c r="ABI47" s="50"/>
      <c r="ABJ47" s="50"/>
      <c r="ABK47" s="50"/>
      <c r="ABL47" s="50"/>
      <c r="ABM47" s="50"/>
      <c r="ABN47" s="50"/>
      <c r="ABO47" s="50"/>
      <c r="ABP47" s="50"/>
      <c r="ABQ47" s="50"/>
      <c r="ABR47" s="50"/>
      <c r="ABS47" s="50"/>
      <c r="ABT47" s="50"/>
      <c r="ABU47" s="50"/>
      <c r="ABV47" s="50"/>
      <c r="ABW47" s="50"/>
      <c r="ABX47" s="50"/>
      <c r="ABY47" s="50"/>
      <c r="ABZ47" s="50"/>
      <c r="ACA47" s="50"/>
      <c r="ACB47" s="50"/>
      <c r="ACC47" s="50"/>
      <c r="ACD47" s="50"/>
      <c r="ACE47" s="50"/>
      <c r="ACF47" s="50"/>
      <c r="ACG47" s="50"/>
      <c r="ACH47" s="50"/>
      <c r="ACI47" s="50"/>
      <c r="ACJ47" s="50"/>
      <c r="ACK47" s="50"/>
      <c r="ACL47" s="50"/>
      <c r="ACM47" s="50"/>
      <c r="ACN47" s="50"/>
      <c r="ACO47" s="50"/>
      <c r="ACP47" s="50"/>
      <c r="ACQ47" s="50"/>
      <c r="ACR47" s="50"/>
      <c r="ACS47" s="50"/>
      <c r="ACT47" s="50"/>
      <c r="ACU47" s="50"/>
      <c r="ACV47" s="50"/>
      <c r="ACW47" s="50"/>
      <c r="ACX47" s="50"/>
      <c r="ACY47" s="50"/>
      <c r="ACZ47" s="50"/>
      <c r="ADA47" s="50"/>
      <c r="ADB47" s="50"/>
      <c r="ADC47" s="50"/>
      <c r="ADD47" s="50"/>
      <c r="ADE47" s="50"/>
      <c r="ADF47" s="50"/>
      <c r="ADG47" s="50"/>
      <c r="ADH47" s="50"/>
      <c r="ADI47" s="50"/>
      <c r="ADJ47" s="50"/>
      <c r="ADK47" s="50"/>
      <c r="ADL47" s="50"/>
      <c r="ADM47" s="50"/>
      <c r="ADN47" s="50"/>
      <c r="ADO47" s="50"/>
      <c r="ADP47" s="50"/>
      <c r="ADQ47" s="50"/>
      <c r="ADR47" s="50"/>
      <c r="ADS47" s="50"/>
      <c r="ADT47" s="50"/>
      <c r="ADU47" s="50"/>
      <c r="ADV47" s="50"/>
      <c r="ADW47" s="50"/>
      <c r="ADX47" s="50"/>
      <c r="ADY47" s="50"/>
      <c r="ADZ47" s="50"/>
      <c r="AEA47" s="50"/>
      <c r="AEB47" s="50"/>
      <c r="AEC47" s="50"/>
      <c r="AED47" s="50"/>
      <c r="AEE47" s="50"/>
      <c r="AEF47" s="50"/>
      <c r="AEG47" s="50"/>
      <c r="AEH47" s="50"/>
      <c r="AEI47" s="50"/>
      <c r="AEJ47" s="50"/>
      <c r="AEK47" s="50"/>
      <c r="AEL47" s="50"/>
      <c r="AEM47" s="50"/>
      <c r="AEN47" s="50"/>
      <c r="AEO47" s="50"/>
      <c r="AEP47" s="50"/>
      <c r="AEQ47" s="50"/>
      <c r="AER47" s="50"/>
    </row>
    <row r="48" spans="1:824" s="51" customFormat="1" ht="54.95" customHeight="1" x14ac:dyDescent="0.3">
      <c r="A48" s="44">
        <v>18</v>
      </c>
      <c r="B48" s="47" t="s">
        <v>158</v>
      </c>
      <c r="C48" s="44">
        <v>3223004290</v>
      </c>
      <c r="D48" s="40" t="s">
        <v>95</v>
      </c>
      <c r="E48" s="35" t="s">
        <v>159</v>
      </c>
      <c r="F48" s="44" t="s">
        <v>73</v>
      </c>
      <c r="G48" s="35" t="s">
        <v>157</v>
      </c>
      <c r="H48" s="38"/>
      <c r="I48" s="39"/>
      <c r="J48" s="39">
        <v>4533.3</v>
      </c>
      <c r="K48" s="39">
        <v>4533.3</v>
      </c>
      <c r="L48" s="39">
        <v>0</v>
      </c>
      <c r="M48" s="38">
        <v>4733.3</v>
      </c>
      <c r="N48" s="38">
        <v>0</v>
      </c>
      <c r="O48" s="38">
        <v>0</v>
      </c>
      <c r="P48" s="38">
        <v>0</v>
      </c>
      <c r="Q48" s="38">
        <v>0</v>
      </c>
      <c r="R48" s="38">
        <v>940.7</v>
      </c>
      <c r="S48" s="38">
        <v>1.5</v>
      </c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  <c r="QF48" s="50"/>
      <c r="QG48" s="50"/>
      <c r="QH48" s="50"/>
      <c r="QI48" s="50"/>
      <c r="QJ48" s="50"/>
      <c r="QK48" s="50"/>
      <c r="QL48" s="50"/>
      <c r="QM48" s="50"/>
      <c r="QN48" s="50"/>
      <c r="QO48" s="50"/>
      <c r="QP48" s="50"/>
      <c r="QQ48" s="50"/>
      <c r="QR48" s="50"/>
      <c r="QS48" s="50"/>
      <c r="QT48" s="50"/>
      <c r="QU48" s="50"/>
      <c r="QV48" s="50"/>
      <c r="QW48" s="50"/>
      <c r="QX48" s="50"/>
      <c r="QY48" s="50"/>
      <c r="QZ48" s="50"/>
      <c r="RA48" s="50"/>
      <c r="RB48" s="50"/>
      <c r="RC48" s="50"/>
      <c r="RD48" s="50"/>
      <c r="RE48" s="50"/>
      <c r="RF48" s="50"/>
      <c r="RG48" s="50"/>
      <c r="RH48" s="50"/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0"/>
      <c r="RT48" s="50"/>
      <c r="RU48" s="50"/>
      <c r="RV48" s="50"/>
      <c r="RW48" s="50"/>
      <c r="RX48" s="50"/>
      <c r="RY48" s="50"/>
      <c r="RZ48" s="50"/>
      <c r="SA48" s="50"/>
      <c r="SB48" s="50"/>
      <c r="SC48" s="50"/>
      <c r="SD48" s="50"/>
      <c r="SE48" s="50"/>
      <c r="SF48" s="50"/>
      <c r="SG48" s="50"/>
      <c r="SH48" s="50"/>
      <c r="SI48" s="50"/>
      <c r="SJ48" s="50"/>
      <c r="SK48" s="50"/>
      <c r="SL48" s="50"/>
      <c r="SM48" s="50"/>
      <c r="SN48" s="50"/>
      <c r="SO48" s="50"/>
      <c r="SP48" s="50"/>
      <c r="SQ48" s="50"/>
      <c r="SR48" s="50"/>
      <c r="SS48" s="50"/>
      <c r="ST48" s="50"/>
      <c r="SU48" s="50"/>
      <c r="SV48" s="50"/>
      <c r="SW48" s="50"/>
      <c r="SX48" s="50"/>
      <c r="SY48" s="50"/>
      <c r="SZ48" s="50"/>
      <c r="TA48" s="50"/>
      <c r="TB48" s="50"/>
      <c r="TC48" s="50"/>
      <c r="TD48" s="50"/>
      <c r="TE48" s="50"/>
      <c r="TF48" s="50"/>
      <c r="TG48" s="50"/>
      <c r="TH48" s="50"/>
      <c r="TI48" s="50"/>
      <c r="TJ48" s="50"/>
      <c r="TK48" s="50"/>
      <c r="TL48" s="50"/>
      <c r="TM48" s="50"/>
      <c r="TN48" s="50"/>
      <c r="TO48" s="50"/>
      <c r="TP48" s="50"/>
      <c r="TQ48" s="50"/>
      <c r="TR48" s="50"/>
      <c r="TS48" s="50"/>
      <c r="TT48" s="50"/>
      <c r="TU48" s="50"/>
      <c r="TV48" s="50"/>
      <c r="TW48" s="50"/>
      <c r="TX48" s="50"/>
      <c r="TY48" s="50"/>
      <c r="TZ48" s="50"/>
      <c r="UA48" s="50"/>
      <c r="UB48" s="50"/>
      <c r="UC48" s="50"/>
      <c r="UD48" s="50"/>
      <c r="UE48" s="50"/>
      <c r="UF48" s="50"/>
      <c r="UG48" s="50"/>
      <c r="UH48" s="50"/>
      <c r="UI48" s="50"/>
      <c r="UJ48" s="50"/>
      <c r="UK48" s="50"/>
      <c r="UL48" s="50"/>
      <c r="UM48" s="50"/>
      <c r="UN48" s="50"/>
      <c r="UO48" s="50"/>
      <c r="UP48" s="50"/>
      <c r="UQ48" s="50"/>
      <c r="UR48" s="50"/>
      <c r="US48" s="50"/>
      <c r="UT48" s="50"/>
      <c r="UU48" s="50"/>
      <c r="UV48" s="50"/>
      <c r="UW48" s="50"/>
      <c r="UX48" s="50"/>
      <c r="UY48" s="50"/>
      <c r="UZ48" s="50"/>
      <c r="VA48" s="50"/>
      <c r="VB48" s="50"/>
      <c r="VC48" s="50"/>
      <c r="VD48" s="50"/>
      <c r="VE48" s="50"/>
      <c r="VF48" s="50"/>
      <c r="VG48" s="50"/>
      <c r="VH48" s="50"/>
      <c r="VI48" s="50"/>
      <c r="VJ48" s="50"/>
      <c r="VK48" s="50"/>
      <c r="VL48" s="50"/>
      <c r="VM48" s="50"/>
      <c r="VN48" s="50"/>
      <c r="VO48" s="50"/>
      <c r="VP48" s="50"/>
      <c r="VQ48" s="50"/>
      <c r="VR48" s="50"/>
      <c r="VS48" s="50"/>
      <c r="VT48" s="50"/>
      <c r="VU48" s="50"/>
      <c r="VV48" s="50"/>
      <c r="VW48" s="50"/>
      <c r="VX48" s="50"/>
      <c r="VY48" s="50"/>
      <c r="VZ48" s="50"/>
      <c r="WA48" s="50"/>
      <c r="WB48" s="50"/>
      <c r="WC48" s="50"/>
      <c r="WD48" s="50"/>
      <c r="WE48" s="50"/>
      <c r="WF48" s="50"/>
      <c r="WG48" s="50"/>
      <c r="WH48" s="50"/>
      <c r="WI48" s="50"/>
      <c r="WJ48" s="50"/>
      <c r="WK48" s="50"/>
      <c r="WL48" s="50"/>
      <c r="WM48" s="50"/>
      <c r="WN48" s="50"/>
      <c r="WO48" s="50"/>
      <c r="WP48" s="50"/>
      <c r="WQ48" s="50"/>
      <c r="WR48" s="50"/>
      <c r="WS48" s="50"/>
      <c r="WT48" s="50"/>
      <c r="WU48" s="50"/>
      <c r="WV48" s="50"/>
      <c r="WW48" s="50"/>
      <c r="WX48" s="50"/>
      <c r="WY48" s="50"/>
      <c r="WZ48" s="50"/>
      <c r="XA48" s="50"/>
      <c r="XB48" s="50"/>
      <c r="XC48" s="50"/>
      <c r="XD48" s="50"/>
      <c r="XE48" s="50"/>
      <c r="XF48" s="50"/>
      <c r="XG48" s="50"/>
      <c r="XH48" s="50"/>
      <c r="XI48" s="50"/>
      <c r="XJ48" s="50"/>
      <c r="XK48" s="50"/>
      <c r="XL48" s="50"/>
      <c r="XM48" s="50"/>
      <c r="XN48" s="50"/>
      <c r="XO48" s="50"/>
      <c r="XP48" s="50"/>
      <c r="XQ48" s="50"/>
      <c r="XR48" s="50"/>
      <c r="XS48" s="50"/>
      <c r="XT48" s="50"/>
      <c r="XU48" s="50"/>
      <c r="XV48" s="50"/>
      <c r="XW48" s="50"/>
      <c r="XX48" s="50"/>
      <c r="XY48" s="50"/>
      <c r="XZ48" s="50"/>
      <c r="YA48" s="50"/>
      <c r="YB48" s="50"/>
      <c r="YC48" s="50"/>
      <c r="YD48" s="50"/>
      <c r="YE48" s="50"/>
      <c r="YF48" s="50"/>
      <c r="YG48" s="50"/>
      <c r="YH48" s="50"/>
      <c r="YI48" s="50"/>
      <c r="YJ48" s="50"/>
      <c r="YK48" s="50"/>
      <c r="YL48" s="50"/>
      <c r="YM48" s="50"/>
      <c r="YN48" s="50"/>
      <c r="YO48" s="50"/>
      <c r="YP48" s="50"/>
      <c r="YQ48" s="50"/>
      <c r="YR48" s="50"/>
      <c r="YS48" s="50"/>
      <c r="YT48" s="50"/>
      <c r="YU48" s="50"/>
      <c r="YV48" s="50"/>
      <c r="YW48" s="50"/>
      <c r="YX48" s="50"/>
      <c r="YY48" s="50"/>
      <c r="YZ48" s="50"/>
      <c r="ZA48" s="50"/>
      <c r="ZB48" s="50"/>
      <c r="ZC48" s="50"/>
      <c r="ZD48" s="50"/>
      <c r="ZE48" s="50"/>
      <c r="ZF48" s="50"/>
      <c r="ZG48" s="50"/>
      <c r="ZH48" s="50"/>
      <c r="ZI48" s="50"/>
      <c r="ZJ48" s="50"/>
      <c r="ZK48" s="50"/>
      <c r="ZL48" s="50"/>
      <c r="ZM48" s="50"/>
      <c r="ZN48" s="50"/>
      <c r="ZO48" s="50"/>
      <c r="ZP48" s="50"/>
      <c r="ZQ48" s="50"/>
      <c r="ZR48" s="50"/>
      <c r="ZS48" s="50"/>
      <c r="ZT48" s="50"/>
      <c r="ZU48" s="50"/>
      <c r="ZV48" s="50"/>
      <c r="ZW48" s="50"/>
      <c r="ZX48" s="50"/>
      <c r="ZY48" s="50"/>
      <c r="ZZ48" s="50"/>
      <c r="AAA48" s="50"/>
      <c r="AAB48" s="50"/>
      <c r="AAC48" s="50"/>
      <c r="AAD48" s="50"/>
      <c r="AAE48" s="50"/>
      <c r="AAF48" s="50"/>
      <c r="AAG48" s="50"/>
      <c r="AAH48" s="50"/>
      <c r="AAI48" s="50"/>
      <c r="AAJ48" s="50"/>
      <c r="AAK48" s="50"/>
      <c r="AAL48" s="50"/>
      <c r="AAM48" s="50"/>
      <c r="AAN48" s="50"/>
      <c r="AAO48" s="50"/>
      <c r="AAP48" s="50"/>
      <c r="AAQ48" s="50"/>
      <c r="AAR48" s="50"/>
      <c r="AAS48" s="50"/>
      <c r="AAT48" s="50"/>
      <c r="AAU48" s="50"/>
      <c r="AAV48" s="50"/>
      <c r="AAW48" s="50"/>
      <c r="AAX48" s="50"/>
      <c r="AAY48" s="50"/>
      <c r="AAZ48" s="50"/>
      <c r="ABA48" s="50"/>
      <c r="ABB48" s="50"/>
      <c r="ABC48" s="50"/>
      <c r="ABD48" s="50"/>
      <c r="ABE48" s="50"/>
      <c r="ABF48" s="50"/>
      <c r="ABG48" s="50"/>
      <c r="ABH48" s="50"/>
      <c r="ABI48" s="50"/>
      <c r="ABJ48" s="50"/>
      <c r="ABK48" s="50"/>
      <c r="ABL48" s="50"/>
      <c r="ABM48" s="50"/>
      <c r="ABN48" s="50"/>
      <c r="ABO48" s="50"/>
      <c r="ABP48" s="50"/>
      <c r="ABQ48" s="50"/>
      <c r="ABR48" s="50"/>
      <c r="ABS48" s="50"/>
      <c r="ABT48" s="50"/>
      <c r="ABU48" s="50"/>
      <c r="ABV48" s="50"/>
      <c r="ABW48" s="50"/>
      <c r="ABX48" s="50"/>
      <c r="ABY48" s="50"/>
      <c r="ABZ48" s="50"/>
      <c r="ACA48" s="50"/>
      <c r="ACB48" s="50"/>
      <c r="ACC48" s="50"/>
      <c r="ACD48" s="50"/>
      <c r="ACE48" s="50"/>
      <c r="ACF48" s="50"/>
      <c r="ACG48" s="50"/>
      <c r="ACH48" s="50"/>
      <c r="ACI48" s="50"/>
      <c r="ACJ48" s="50"/>
      <c r="ACK48" s="50"/>
      <c r="ACL48" s="50"/>
      <c r="ACM48" s="50"/>
      <c r="ACN48" s="50"/>
      <c r="ACO48" s="50"/>
      <c r="ACP48" s="50"/>
      <c r="ACQ48" s="50"/>
      <c r="ACR48" s="50"/>
      <c r="ACS48" s="50"/>
      <c r="ACT48" s="50"/>
      <c r="ACU48" s="50"/>
      <c r="ACV48" s="50"/>
      <c r="ACW48" s="50"/>
      <c r="ACX48" s="50"/>
      <c r="ACY48" s="50"/>
      <c r="ACZ48" s="50"/>
      <c r="ADA48" s="50"/>
      <c r="ADB48" s="50"/>
      <c r="ADC48" s="50"/>
      <c r="ADD48" s="50"/>
      <c r="ADE48" s="50"/>
      <c r="ADF48" s="50"/>
      <c r="ADG48" s="50"/>
      <c r="ADH48" s="50"/>
      <c r="ADI48" s="50"/>
      <c r="ADJ48" s="50"/>
      <c r="ADK48" s="50"/>
      <c r="ADL48" s="50"/>
      <c r="ADM48" s="50"/>
      <c r="ADN48" s="50"/>
      <c r="ADO48" s="50"/>
      <c r="ADP48" s="50"/>
      <c r="ADQ48" s="50"/>
      <c r="ADR48" s="50"/>
      <c r="ADS48" s="50"/>
      <c r="ADT48" s="50"/>
      <c r="ADU48" s="50"/>
      <c r="ADV48" s="50"/>
      <c r="ADW48" s="50"/>
      <c r="ADX48" s="50"/>
      <c r="ADY48" s="50"/>
      <c r="ADZ48" s="50"/>
      <c r="AEA48" s="50"/>
      <c r="AEB48" s="50"/>
      <c r="AEC48" s="50"/>
      <c r="AED48" s="50"/>
      <c r="AEE48" s="50"/>
      <c r="AEF48" s="50"/>
      <c r="AEG48" s="50"/>
      <c r="AEH48" s="50"/>
      <c r="AEI48" s="50"/>
      <c r="AEJ48" s="50"/>
      <c r="AEK48" s="50"/>
      <c r="AEL48" s="50"/>
      <c r="AEM48" s="50"/>
      <c r="AEN48" s="50"/>
      <c r="AEO48" s="50"/>
      <c r="AEP48" s="50"/>
      <c r="AEQ48" s="50"/>
      <c r="AER48" s="50"/>
    </row>
    <row r="49" spans="1:824" s="51" customFormat="1" ht="54.95" customHeight="1" x14ac:dyDescent="0.3">
      <c r="A49" s="44">
        <v>19</v>
      </c>
      <c r="B49" s="47" t="s">
        <v>160</v>
      </c>
      <c r="C49" s="44">
        <v>3223004371</v>
      </c>
      <c r="D49" s="40" t="s">
        <v>95</v>
      </c>
      <c r="E49" s="35" t="s">
        <v>161</v>
      </c>
      <c r="F49" s="44" t="s">
        <v>72</v>
      </c>
      <c r="G49" s="35" t="s">
        <v>136</v>
      </c>
      <c r="H49" s="38">
        <v>21.1</v>
      </c>
      <c r="I49" s="39">
        <v>18</v>
      </c>
      <c r="J49" s="39">
        <f>7548445.72/1000</f>
        <v>7548.4457199999997</v>
      </c>
      <c r="K49" s="39">
        <v>8232.9</v>
      </c>
      <c r="L49" s="39">
        <v>7057.3</v>
      </c>
      <c r="M49" s="38">
        <v>8532.9</v>
      </c>
      <c r="N49" s="38">
        <f>114738/1000</f>
        <v>114.738</v>
      </c>
      <c r="O49" s="38">
        <v>145</v>
      </c>
      <c r="P49" s="38">
        <v>165.3</v>
      </c>
      <c r="Q49" s="38">
        <v>145</v>
      </c>
      <c r="R49" s="38">
        <v>2668.5</v>
      </c>
      <c r="S49" s="38">
        <f>11878/10000</f>
        <v>1.1878</v>
      </c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</row>
    <row r="50" spans="1:824" s="51" customFormat="1" ht="54.95" customHeight="1" x14ac:dyDescent="0.3">
      <c r="A50" s="44">
        <v>20</v>
      </c>
      <c r="B50" s="47" t="s">
        <v>162</v>
      </c>
      <c r="C50" s="44">
        <v>3223004325</v>
      </c>
      <c r="D50" s="40" t="s">
        <v>95</v>
      </c>
      <c r="E50" s="35" t="s">
        <v>163</v>
      </c>
      <c r="F50" s="44" t="s">
        <v>73</v>
      </c>
      <c r="G50" s="35" t="s">
        <v>157</v>
      </c>
      <c r="H50" s="38">
        <v>22.8</v>
      </c>
      <c r="I50" s="39">
        <v>20</v>
      </c>
      <c r="J50" s="39">
        <v>7252.4</v>
      </c>
      <c r="K50" s="39">
        <v>7376.4</v>
      </c>
      <c r="L50" s="39">
        <v>6509.6</v>
      </c>
      <c r="M50" s="38">
        <v>7576.4</v>
      </c>
      <c r="N50" s="38">
        <f>85116/1000</f>
        <v>85.116</v>
      </c>
      <c r="O50" s="38">
        <v>150</v>
      </c>
      <c r="P50" s="38">
        <v>59.4</v>
      </c>
      <c r="Q50" s="38">
        <v>150</v>
      </c>
      <c r="R50" s="38">
        <v>500</v>
      </c>
      <c r="S50" s="38">
        <f>10678/10000</f>
        <v>1.0678000000000001</v>
      </c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  <c r="NX50" s="50"/>
      <c r="NY50" s="50"/>
      <c r="NZ50" s="50"/>
      <c r="OA50" s="50"/>
      <c r="OB50" s="50"/>
      <c r="OC50" s="50"/>
      <c r="OD50" s="50"/>
      <c r="OE50" s="50"/>
      <c r="OF50" s="50"/>
      <c r="OG50" s="50"/>
      <c r="OH50" s="50"/>
      <c r="OI50" s="50"/>
      <c r="OJ50" s="50"/>
      <c r="OK50" s="50"/>
      <c r="OL50" s="50"/>
      <c r="OM50" s="50"/>
      <c r="ON50" s="50"/>
      <c r="OO50" s="50"/>
      <c r="OP50" s="50"/>
      <c r="OQ50" s="50"/>
      <c r="OR50" s="50"/>
      <c r="OS50" s="50"/>
      <c r="OT50" s="50"/>
      <c r="OU50" s="50"/>
      <c r="OV50" s="50"/>
      <c r="OW50" s="50"/>
      <c r="OX50" s="50"/>
      <c r="OY50" s="50"/>
      <c r="OZ50" s="50"/>
      <c r="PA50" s="50"/>
      <c r="PB50" s="50"/>
      <c r="PC50" s="50"/>
      <c r="PD50" s="50"/>
      <c r="PE50" s="50"/>
      <c r="PF50" s="50"/>
      <c r="PG50" s="50"/>
      <c r="PH50" s="50"/>
      <c r="PI50" s="50"/>
      <c r="PJ50" s="50"/>
      <c r="PK50" s="50"/>
      <c r="PL50" s="50"/>
      <c r="PM50" s="50"/>
      <c r="PN50" s="50"/>
      <c r="PO50" s="50"/>
      <c r="PP50" s="50"/>
      <c r="PQ50" s="50"/>
      <c r="PR50" s="50"/>
      <c r="PS50" s="50"/>
      <c r="PT50" s="50"/>
      <c r="PU50" s="50"/>
      <c r="PV50" s="50"/>
      <c r="PW50" s="50"/>
      <c r="PX50" s="50"/>
      <c r="PY50" s="50"/>
      <c r="PZ50" s="50"/>
      <c r="QA50" s="50"/>
      <c r="QB50" s="50"/>
      <c r="QC50" s="50"/>
      <c r="QD50" s="50"/>
      <c r="QE50" s="50"/>
      <c r="QF50" s="50"/>
      <c r="QG50" s="50"/>
      <c r="QH50" s="50"/>
      <c r="QI50" s="50"/>
      <c r="QJ50" s="50"/>
      <c r="QK50" s="50"/>
      <c r="QL50" s="50"/>
      <c r="QM50" s="50"/>
      <c r="QN50" s="50"/>
      <c r="QO50" s="50"/>
      <c r="QP50" s="50"/>
      <c r="QQ50" s="50"/>
      <c r="QR50" s="50"/>
      <c r="QS50" s="50"/>
      <c r="QT50" s="50"/>
      <c r="QU50" s="50"/>
      <c r="QV50" s="50"/>
      <c r="QW50" s="50"/>
      <c r="QX50" s="50"/>
      <c r="QY50" s="50"/>
      <c r="QZ50" s="50"/>
      <c r="RA50" s="50"/>
      <c r="RB50" s="50"/>
      <c r="RC50" s="50"/>
      <c r="RD50" s="50"/>
      <c r="RE50" s="50"/>
      <c r="RF50" s="50"/>
      <c r="RG50" s="50"/>
      <c r="RH50" s="50"/>
      <c r="RI50" s="50"/>
      <c r="RJ50" s="50"/>
      <c r="RK50" s="50"/>
      <c r="RL50" s="50"/>
      <c r="RM50" s="50"/>
      <c r="RN50" s="50"/>
      <c r="RO50" s="50"/>
      <c r="RP50" s="50"/>
      <c r="RQ50" s="50"/>
      <c r="RR50" s="50"/>
      <c r="RS50" s="50"/>
      <c r="RT50" s="50"/>
      <c r="RU50" s="50"/>
      <c r="RV50" s="50"/>
      <c r="RW50" s="50"/>
      <c r="RX50" s="50"/>
      <c r="RY50" s="50"/>
      <c r="RZ50" s="50"/>
      <c r="SA50" s="50"/>
      <c r="SB50" s="50"/>
      <c r="SC50" s="50"/>
      <c r="SD50" s="50"/>
      <c r="SE50" s="50"/>
      <c r="SF50" s="50"/>
      <c r="SG50" s="50"/>
      <c r="SH50" s="50"/>
      <c r="SI50" s="50"/>
      <c r="SJ50" s="50"/>
      <c r="SK50" s="50"/>
      <c r="SL50" s="50"/>
      <c r="SM50" s="50"/>
      <c r="SN50" s="50"/>
      <c r="SO50" s="50"/>
      <c r="SP50" s="50"/>
      <c r="SQ50" s="50"/>
      <c r="SR50" s="50"/>
      <c r="SS50" s="50"/>
      <c r="ST50" s="50"/>
      <c r="SU50" s="50"/>
      <c r="SV50" s="50"/>
      <c r="SW50" s="50"/>
      <c r="SX50" s="50"/>
      <c r="SY50" s="50"/>
      <c r="SZ50" s="50"/>
      <c r="TA50" s="50"/>
      <c r="TB50" s="50"/>
      <c r="TC50" s="50"/>
      <c r="TD50" s="50"/>
      <c r="TE50" s="50"/>
      <c r="TF50" s="50"/>
      <c r="TG50" s="50"/>
      <c r="TH50" s="50"/>
      <c r="TI50" s="50"/>
      <c r="TJ50" s="50"/>
      <c r="TK50" s="50"/>
      <c r="TL50" s="50"/>
      <c r="TM50" s="50"/>
      <c r="TN50" s="50"/>
      <c r="TO50" s="50"/>
      <c r="TP50" s="50"/>
      <c r="TQ50" s="50"/>
      <c r="TR50" s="50"/>
      <c r="TS50" s="50"/>
      <c r="TT50" s="50"/>
      <c r="TU50" s="50"/>
      <c r="TV50" s="50"/>
      <c r="TW50" s="50"/>
      <c r="TX50" s="50"/>
      <c r="TY50" s="50"/>
      <c r="TZ50" s="50"/>
      <c r="UA50" s="50"/>
      <c r="UB50" s="50"/>
      <c r="UC50" s="50"/>
      <c r="UD50" s="50"/>
      <c r="UE50" s="50"/>
      <c r="UF50" s="50"/>
      <c r="UG50" s="50"/>
      <c r="UH50" s="50"/>
      <c r="UI50" s="50"/>
      <c r="UJ50" s="50"/>
      <c r="UK50" s="50"/>
      <c r="UL50" s="50"/>
      <c r="UM50" s="50"/>
      <c r="UN50" s="50"/>
      <c r="UO50" s="50"/>
      <c r="UP50" s="50"/>
      <c r="UQ50" s="50"/>
      <c r="UR50" s="50"/>
      <c r="US50" s="50"/>
      <c r="UT50" s="50"/>
      <c r="UU50" s="50"/>
      <c r="UV50" s="50"/>
      <c r="UW50" s="50"/>
      <c r="UX50" s="50"/>
      <c r="UY50" s="50"/>
      <c r="UZ50" s="50"/>
      <c r="VA50" s="50"/>
      <c r="VB50" s="50"/>
      <c r="VC50" s="50"/>
      <c r="VD50" s="50"/>
      <c r="VE50" s="50"/>
      <c r="VF50" s="50"/>
      <c r="VG50" s="50"/>
      <c r="VH50" s="50"/>
      <c r="VI50" s="50"/>
      <c r="VJ50" s="50"/>
      <c r="VK50" s="50"/>
      <c r="VL50" s="50"/>
      <c r="VM50" s="50"/>
      <c r="VN50" s="50"/>
      <c r="VO50" s="50"/>
      <c r="VP50" s="50"/>
      <c r="VQ50" s="50"/>
      <c r="VR50" s="50"/>
      <c r="VS50" s="50"/>
      <c r="VT50" s="50"/>
      <c r="VU50" s="50"/>
      <c r="VV50" s="50"/>
      <c r="VW50" s="50"/>
      <c r="VX50" s="50"/>
      <c r="VY50" s="50"/>
      <c r="VZ50" s="50"/>
      <c r="WA50" s="50"/>
      <c r="WB50" s="50"/>
      <c r="WC50" s="50"/>
      <c r="WD50" s="50"/>
      <c r="WE50" s="50"/>
      <c r="WF50" s="50"/>
      <c r="WG50" s="50"/>
      <c r="WH50" s="50"/>
      <c r="WI50" s="50"/>
      <c r="WJ50" s="50"/>
      <c r="WK50" s="50"/>
      <c r="WL50" s="50"/>
      <c r="WM50" s="50"/>
      <c r="WN50" s="50"/>
      <c r="WO50" s="50"/>
      <c r="WP50" s="50"/>
      <c r="WQ50" s="50"/>
      <c r="WR50" s="50"/>
      <c r="WS50" s="50"/>
      <c r="WT50" s="50"/>
      <c r="WU50" s="50"/>
      <c r="WV50" s="50"/>
      <c r="WW50" s="50"/>
      <c r="WX50" s="50"/>
      <c r="WY50" s="50"/>
      <c r="WZ50" s="50"/>
      <c r="XA50" s="50"/>
      <c r="XB50" s="50"/>
      <c r="XC50" s="50"/>
      <c r="XD50" s="50"/>
      <c r="XE50" s="50"/>
      <c r="XF50" s="50"/>
      <c r="XG50" s="50"/>
      <c r="XH50" s="50"/>
      <c r="XI50" s="50"/>
      <c r="XJ50" s="50"/>
      <c r="XK50" s="50"/>
      <c r="XL50" s="50"/>
      <c r="XM50" s="50"/>
      <c r="XN50" s="50"/>
      <c r="XO50" s="50"/>
      <c r="XP50" s="50"/>
      <c r="XQ50" s="50"/>
      <c r="XR50" s="50"/>
      <c r="XS50" s="50"/>
      <c r="XT50" s="50"/>
      <c r="XU50" s="50"/>
      <c r="XV50" s="50"/>
      <c r="XW50" s="50"/>
      <c r="XX50" s="50"/>
      <c r="XY50" s="50"/>
      <c r="XZ50" s="50"/>
      <c r="YA50" s="50"/>
      <c r="YB50" s="50"/>
      <c r="YC50" s="50"/>
      <c r="YD50" s="50"/>
      <c r="YE50" s="50"/>
      <c r="YF50" s="50"/>
      <c r="YG50" s="50"/>
      <c r="YH50" s="50"/>
      <c r="YI50" s="50"/>
      <c r="YJ50" s="50"/>
      <c r="YK50" s="50"/>
      <c r="YL50" s="50"/>
      <c r="YM50" s="50"/>
      <c r="YN50" s="50"/>
      <c r="YO50" s="50"/>
      <c r="YP50" s="50"/>
      <c r="YQ50" s="50"/>
      <c r="YR50" s="50"/>
      <c r="YS50" s="50"/>
      <c r="YT50" s="50"/>
      <c r="YU50" s="50"/>
      <c r="YV50" s="50"/>
      <c r="YW50" s="50"/>
      <c r="YX50" s="50"/>
      <c r="YY50" s="50"/>
      <c r="YZ50" s="50"/>
      <c r="ZA50" s="50"/>
      <c r="ZB50" s="50"/>
      <c r="ZC50" s="50"/>
      <c r="ZD50" s="50"/>
      <c r="ZE50" s="50"/>
      <c r="ZF50" s="50"/>
      <c r="ZG50" s="50"/>
      <c r="ZH50" s="50"/>
      <c r="ZI50" s="50"/>
      <c r="ZJ50" s="50"/>
      <c r="ZK50" s="50"/>
      <c r="ZL50" s="50"/>
      <c r="ZM50" s="50"/>
      <c r="ZN50" s="50"/>
      <c r="ZO50" s="50"/>
      <c r="ZP50" s="50"/>
      <c r="ZQ50" s="50"/>
      <c r="ZR50" s="50"/>
      <c r="ZS50" s="50"/>
      <c r="ZT50" s="50"/>
      <c r="ZU50" s="50"/>
      <c r="ZV50" s="50"/>
      <c r="ZW50" s="50"/>
      <c r="ZX50" s="50"/>
      <c r="ZY50" s="50"/>
      <c r="ZZ50" s="50"/>
      <c r="AAA50" s="50"/>
      <c r="AAB50" s="50"/>
      <c r="AAC50" s="50"/>
      <c r="AAD50" s="50"/>
      <c r="AAE50" s="50"/>
      <c r="AAF50" s="50"/>
      <c r="AAG50" s="50"/>
      <c r="AAH50" s="50"/>
      <c r="AAI50" s="50"/>
      <c r="AAJ50" s="50"/>
      <c r="AAK50" s="50"/>
      <c r="AAL50" s="50"/>
      <c r="AAM50" s="50"/>
      <c r="AAN50" s="50"/>
      <c r="AAO50" s="50"/>
      <c r="AAP50" s="50"/>
      <c r="AAQ50" s="50"/>
      <c r="AAR50" s="50"/>
      <c r="AAS50" s="50"/>
      <c r="AAT50" s="50"/>
      <c r="AAU50" s="50"/>
      <c r="AAV50" s="50"/>
      <c r="AAW50" s="50"/>
      <c r="AAX50" s="50"/>
      <c r="AAY50" s="50"/>
      <c r="AAZ50" s="50"/>
      <c r="ABA50" s="50"/>
      <c r="ABB50" s="50"/>
      <c r="ABC50" s="50"/>
      <c r="ABD50" s="50"/>
      <c r="ABE50" s="50"/>
      <c r="ABF50" s="50"/>
      <c r="ABG50" s="50"/>
      <c r="ABH50" s="50"/>
      <c r="ABI50" s="50"/>
      <c r="ABJ50" s="50"/>
      <c r="ABK50" s="50"/>
      <c r="ABL50" s="50"/>
      <c r="ABM50" s="50"/>
      <c r="ABN50" s="50"/>
      <c r="ABO50" s="50"/>
      <c r="ABP50" s="50"/>
      <c r="ABQ50" s="50"/>
      <c r="ABR50" s="50"/>
      <c r="ABS50" s="50"/>
      <c r="ABT50" s="50"/>
      <c r="ABU50" s="50"/>
      <c r="ABV50" s="50"/>
      <c r="ABW50" s="50"/>
      <c r="ABX50" s="50"/>
      <c r="ABY50" s="50"/>
      <c r="ABZ50" s="50"/>
      <c r="ACA50" s="50"/>
      <c r="ACB50" s="50"/>
      <c r="ACC50" s="50"/>
      <c r="ACD50" s="50"/>
      <c r="ACE50" s="50"/>
      <c r="ACF50" s="50"/>
      <c r="ACG50" s="50"/>
      <c r="ACH50" s="50"/>
      <c r="ACI50" s="50"/>
      <c r="ACJ50" s="50"/>
      <c r="ACK50" s="50"/>
      <c r="ACL50" s="50"/>
      <c r="ACM50" s="50"/>
      <c r="ACN50" s="50"/>
      <c r="ACO50" s="50"/>
      <c r="ACP50" s="50"/>
      <c r="ACQ50" s="50"/>
      <c r="ACR50" s="50"/>
      <c r="ACS50" s="50"/>
      <c r="ACT50" s="50"/>
      <c r="ACU50" s="50"/>
      <c r="ACV50" s="50"/>
      <c r="ACW50" s="50"/>
      <c r="ACX50" s="50"/>
      <c r="ACY50" s="50"/>
      <c r="ACZ50" s="50"/>
      <c r="ADA50" s="50"/>
      <c r="ADB50" s="50"/>
      <c r="ADC50" s="50"/>
      <c r="ADD50" s="50"/>
      <c r="ADE50" s="50"/>
      <c r="ADF50" s="50"/>
      <c r="ADG50" s="50"/>
      <c r="ADH50" s="50"/>
      <c r="ADI50" s="50"/>
      <c r="ADJ50" s="50"/>
      <c r="ADK50" s="50"/>
      <c r="ADL50" s="50"/>
      <c r="ADM50" s="50"/>
      <c r="ADN50" s="50"/>
      <c r="ADO50" s="50"/>
      <c r="ADP50" s="50"/>
      <c r="ADQ50" s="50"/>
      <c r="ADR50" s="50"/>
      <c r="ADS50" s="50"/>
      <c r="ADT50" s="50"/>
      <c r="ADU50" s="50"/>
      <c r="ADV50" s="50"/>
      <c r="ADW50" s="50"/>
      <c r="ADX50" s="50"/>
      <c r="ADY50" s="50"/>
      <c r="ADZ50" s="50"/>
      <c r="AEA50" s="50"/>
      <c r="AEB50" s="50"/>
      <c r="AEC50" s="50"/>
      <c r="AED50" s="50"/>
      <c r="AEE50" s="50"/>
      <c r="AEF50" s="50"/>
      <c r="AEG50" s="50"/>
      <c r="AEH50" s="50"/>
      <c r="AEI50" s="50"/>
      <c r="AEJ50" s="50"/>
      <c r="AEK50" s="50"/>
      <c r="AEL50" s="50"/>
      <c r="AEM50" s="50"/>
      <c r="AEN50" s="50"/>
      <c r="AEO50" s="50"/>
      <c r="AEP50" s="50"/>
      <c r="AEQ50" s="50"/>
      <c r="AER50" s="50"/>
    </row>
    <row r="51" spans="1:824" s="51" customFormat="1" ht="54.95" customHeight="1" x14ac:dyDescent="0.3">
      <c r="A51" s="44">
        <v>21</v>
      </c>
      <c r="B51" s="47" t="s">
        <v>164</v>
      </c>
      <c r="C51" s="44">
        <v>3223004332</v>
      </c>
      <c r="D51" s="40" t="s">
        <v>95</v>
      </c>
      <c r="E51" s="35" t="s">
        <v>165</v>
      </c>
      <c r="F51" s="44" t="s">
        <v>72</v>
      </c>
      <c r="G51" s="35" t="s">
        <v>136</v>
      </c>
      <c r="H51" s="38">
        <v>24.1</v>
      </c>
      <c r="I51" s="39">
        <v>23</v>
      </c>
      <c r="J51" s="39">
        <f>8628226.8/1000</f>
        <v>8628.2268000000004</v>
      </c>
      <c r="K51" s="39">
        <v>9523.7999999999993</v>
      </c>
      <c r="L51" s="39">
        <v>10364.700000000001</v>
      </c>
      <c r="M51" s="38">
        <v>9723.7999999999993</v>
      </c>
      <c r="N51" s="38">
        <f>42074/1000</f>
        <v>42.073999999999998</v>
      </c>
      <c r="O51" s="38">
        <v>57</v>
      </c>
      <c r="P51" s="38">
        <v>50.3</v>
      </c>
      <c r="Q51" s="38">
        <v>57</v>
      </c>
      <c r="R51" s="38">
        <v>2802.7</v>
      </c>
      <c r="S51" s="38">
        <f>29328/10000</f>
        <v>2.9327999999999999</v>
      </c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  <c r="SI51" s="50"/>
      <c r="SJ51" s="50"/>
      <c r="SK51" s="50"/>
      <c r="SL51" s="50"/>
      <c r="SM51" s="50"/>
      <c r="SN51" s="50"/>
      <c r="SO51" s="50"/>
      <c r="SP51" s="50"/>
      <c r="SQ51" s="50"/>
      <c r="SR51" s="50"/>
      <c r="SS51" s="50"/>
      <c r="ST51" s="50"/>
      <c r="SU51" s="50"/>
      <c r="SV51" s="50"/>
      <c r="SW51" s="50"/>
      <c r="SX51" s="50"/>
      <c r="SY51" s="50"/>
      <c r="SZ51" s="50"/>
      <c r="TA51" s="50"/>
      <c r="TB51" s="50"/>
      <c r="TC51" s="50"/>
      <c r="TD51" s="50"/>
      <c r="TE51" s="50"/>
      <c r="TF51" s="50"/>
      <c r="TG51" s="50"/>
      <c r="TH51" s="50"/>
      <c r="TI51" s="50"/>
      <c r="TJ51" s="50"/>
      <c r="TK51" s="50"/>
      <c r="TL51" s="50"/>
      <c r="TM51" s="50"/>
      <c r="TN51" s="50"/>
      <c r="TO51" s="50"/>
      <c r="TP51" s="50"/>
      <c r="TQ51" s="50"/>
      <c r="TR51" s="50"/>
      <c r="TS51" s="50"/>
      <c r="TT51" s="50"/>
      <c r="TU51" s="50"/>
      <c r="TV51" s="50"/>
      <c r="TW51" s="50"/>
      <c r="TX51" s="50"/>
      <c r="TY51" s="50"/>
      <c r="TZ51" s="50"/>
      <c r="UA51" s="50"/>
      <c r="UB51" s="50"/>
      <c r="UC51" s="50"/>
      <c r="UD51" s="50"/>
      <c r="UE51" s="50"/>
      <c r="UF51" s="50"/>
      <c r="UG51" s="50"/>
      <c r="UH51" s="50"/>
      <c r="UI51" s="50"/>
      <c r="UJ51" s="50"/>
      <c r="UK51" s="50"/>
      <c r="UL51" s="50"/>
      <c r="UM51" s="50"/>
      <c r="UN51" s="50"/>
      <c r="UO51" s="50"/>
      <c r="UP51" s="50"/>
      <c r="UQ51" s="50"/>
      <c r="UR51" s="50"/>
      <c r="US51" s="50"/>
      <c r="UT51" s="50"/>
      <c r="UU51" s="50"/>
      <c r="UV51" s="50"/>
      <c r="UW51" s="50"/>
      <c r="UX51" s="50"/>
      <c r="UY51" s="50"/>
      <c r="UZ51" s="50"/>
      <c r="VA51" s="50"/>
      <c r="VB51" s="50"/>
      <c r="VC51" s="50"/>
      <c r="VD51" s="50"/>
      <c r="VE51" s="50"/>
      <c r="VF51" s="50"/>
      <c r="VG51" s="50"/>
      <c r="VH51" s="50"/>
      <c r="VI51" s="50"/>
      <c r="VJ51" s="50"/>
      <c r="VK51" s="50"/>
      <c r="VL51" s="50"/>
      <c r="VM51" s="50"/>
      <c r="VN51" s="50"/>
      <c r="VO51" s="50"/>
      <c r="VP51" s="50"/>
      <c r="VQ51" s="50"/>
      <c r="VR51" s="50"/>
      <c r="VS51" s="50"/>
      <c r="VT51" s="50"/>
      <c r="VU51" s="50"/>
      <c r="VV51" s="50"/>
      <c r="VW51" s="50"/>
      <c r="VX51" s="50"/>
      <c r="VY51" s="50"/>
      <c r="VZ51" s="50"/>
      <c r="WA51" s="50"/>
      <c r="WB51" s="50"/>
      <c r="WC51" s="50"/>
      <c r="WD51" s="50"/>
      <c r="WE51" s="50"/>
      <c r="WF51" s="50"/>
      <c r="WG51" s="50"/>
      <c r="WH51" s="50"/>
      <c r="WI51" s="50"/>
      <c r="WJ51" s="50"/>
      <c r="WK51" s="50"/>
      <c r="WL51" s="50"/>
      <c r="WM51" s="50"/>
      <c r="WN51" s="50"/>
      <c r="WO51" s="50"/>
      <c r="WP51" s="50"/>
      <c r="WQ51" s="50"/>
      <c r="WR51" s="50"/>
      <c r="WS51" s="50"/>
      <c r="WT51" s="50"/>
      <c r="WU51" s="50"/>
      <c r="WV51" s="50"/>
      <c r="WW51" s="50"/>
      <c r="WX51" s="50"/>
      <c r="WY51" s="50"/>
      <c r="WZ51" s="50"/>
      <c r="XA51" s="50"/>
      <c r="XB51" s="50"/>
      <c r="XC51" s="50"/>
      <c r="XD51" s="50"/>
      <c r="XE51" s="50"/>
      <c r="XF51" s="50"/>
      <c r="XG51" s="50"/>
      <c r="XH51" s="50"/>
      <c r="XI51" s="50"/>
      <c r="XJ51" s="50"/>
      <c r="XK51" s="50"/>
      <c r="XL51" s="50"/>
      <c r="XM51" s="50"/>
      <c r="XN51" s="50"/>
      <c r="XO51" s="50"/>
      <c r="XP51" s="50"/>
      <c r="XQ51" s="50"/>
      <c r="XR51" s="50"/>
      <c r="XS51" s="50"/>
      <c r="XT51" s="50"/>
      <c r="XU51" s="50"/>
      <c r="XV51" s="50"/>
      <c r="XW51" s="50"/>
      <c r="XX51" s="50"/>
      <c r="XY51" s="50"/>
      <c r="XZ51" s="50"/>
      <c r="YA51" s="50"/>
      <c r="YB51" s="50"/>
      <c r="YC51" s="50"/>
      <c r="YD51" s="50"/>
      <c r="YE51" s="50"/>
      <c r="YF51" s="50"/>
      <c r="YG51" s="50"/>
      <c r="YH51" s="50"/>
      <c r="YI51" s="50"/>
      <c r="YJ51" s="50"/>
      <c r="YK51" s="50"/>
      <c r="YL51" s="50"/>
      <c r="YM51" s="50"/>
      <c r="YN51" s="50"/>
      <c r="YO51" s="50"/>
      <c r="YP51" s="50"/>
      <c r="YQ51" s="50"/>
      <c r="YR51" s="50"/>
      <c r="YS51" s="50"/>
      <c r="YT51" s="50"/>
      <c r="YU51" s="50"/>
      <c r="YV51" s="50"/>
      <c r="YW51" s="50"/>
      <c r="YX51" s="50"/>
      <c r="YY51" s="50"/>
      <c r="YZ51" s="50"/>
      <c r="ZA51" s="50"/>
      <c r="ZB51" s="50"/>
      <c r="ZC51" s="50"/>
      <c r="ZD51" s="50"/>
      <c r="ZE51" s="50"/>
      <c r="ZF51" s="50"/>
      <c r="ZG51" s="50"/>
      <c r="ZH51" s="50"/>
      <c r="ZI51" s="50"/>
      <c r="ZJ51" s="50"/>
      <c r="ZK51" s="50"/>
      <c r="ZL51" s="50"/>
      <c r="ZM51" s="50"/>
      <c r="ZN51" s="50"/>
      <c r="ZO51" s="50"/>
      <c r="ZP51" s="50"/>
      <c r="ZQ51" s="50"/>
      <c r="ZR51" s="50"/>
      <c r="ZS51" s="50"/>
      <c r="ZT51" s="50"/>
      <c r="ZU51" s="50"/>
      <c r="ZV51" s="50"/>
      <c r="ZW51" s="50"/>
      <c r="ZX51" s="50"/>
      <c r="ZY51" s="50"/>
      <c r="ZZ51" s="50"/>
      <c r="AAA51" s="50"/>
      <c r="AAB51" s="50"/>
      <c r="AAC51" s="50"/>
      <c r="AAD51" s="50"/>
      <c r="AAE51" s="50"/>
      <c r="AAF51" s="50"/>
      <c r="AAG51" s="50"/>
      <c r="AAH51" s="50"/>
      <c r="AAI51" s="50"/>
      <c r="AAJ51" s="50"/>
      <c r="AAK51" s="50"/>
      <c r="AAL51" s="50"/>
      <c r="AAM51" s="50"/>
      <c r="AAN51" s="50"/>
      <c r="AAO51" s="50"/>
      <c r="AAP51" s="50"/>
      <c r="AAQ51" s="50"/>
      <c r="AAR51" s="50"/>
      <c r="AAS51" s="50"/>
      <c r="AAT51" s="50"/>
      <c r="AAU51" s="50"/>
      <c r="AAV51" s="50"/>
      <c r="AAW51" s="50"/>
      <c r="AAX51" s="50"/>
      <c r="AAY51" s="50"/>
      <c r="AAZ51" s="50"/>
      <c r="ABA51" s="50"/>
      <c r="ABB51" s="50"/>
      <c r="ABC51" s="50"/>
      <c r="ABD51" s="50"/>
      <c r="ABE51" s="50"/>
      <c r="ABF51" s="50"/>
      <c r="ABG51" s="50"/>
      <c r="ABH51" s="50"/>
      <c r="ABI51" s="50"/>
      <c r="ABJ51" s="50"/>
      <c r="ABK51" s="50"/>
      <c r="ABL51" s="50"/>
      <c r="ABM51" s="50"/>
      <c r="ABN51" s="50"/>
      <c r="ABO51" s="50"/>
      <c r="ABP51" s="50"/>
      <c r="ABQ51" s="50"/>
      <c r="ABR51" s="50"/>
      <c r="ABS51" s="50"/>
      <c r="ABT51" s="50"/>
      <c r="ABU51" s="50"/>
      <c r="ABV51" s="50"/>
      <c r="ABW51" s="50"/>
      <c r="ABX51" s="50"/>
      <c r="ABY51" s="50"/>
      <c r="ABZ51" s="50"/>
      <c r="ACA51" s="50"/>
      <c r="ACB51" s="50"/>
      <c r="ACC51" s="50"/>
      <c r="ACD51" s="50"/>
      <c r="ACE51" s="50"/>
      <c r="ACF51" s="50"/>
      <c r="ACG51" s="50"/>
      <c r="ACH51" s="50"/>
      <c r="ACI51" s="50"/>
      <c r="ACJ51" s="50"/>
      <c r="ACK51" s="50"/>
      <c r="ACL51" s="50"/>
      <c r="ACM51" s="50"/>
      <c r="ACN51" s="50"/>
      <c r="ACO51" s="50"/>
      <c r="ACP51" s="50"/>
      <c r="ACQ51" s="50"/>
      <c r="ACR51" s="50"/>
      <c r="ACS51" s="50"/>
      <c r="ACT51" s="50"/>
      <c r="ACU51" s="50"/>
      <c r="ACV51" s="50"/>
      <c r="ACW51" s="50"/>
      <c r="ACX51" s="50"/>
      <c r="ACY51" s="50"/>
      <c r="ACZ51" s="50"/>
      <c r="ADA51" s="50"/>
      <c r="ADB51" s="50"/>
      <c r="ADC51" s="50"/>
      <c r="ADD51" s="50"/>
      <c r="ADE51" s="50"/>
      <c r="ADF51" s="50"/>
      <c r="ADG51" s="50"/>
      <c r="ADH51" s="50"/>
      <c r="ADI51" s="50"/>
      <c r="ADJ51" s="50"/>
      <c r="ADK51" s="50"/>
      <c r="ADL51" s="50"/>
      <c r="ADM51" s="50"/>
      <c r="ADN51" s="50"/>
      <c r="ADO51" s="50"/>
      <c r="ADP51" s="50"/>
      <c r="ADQ51" s="50"/>
      <c r="ADR51" s="50"/>
      <c r="ADS51" s="50"/>
      <c r="ADT51" s="50"/>
      <c r="ADU51" s="50"/>
      <c r="ADV51" s="50"/>
      <c r="ADW51" s="50"/>
      <c r="ADX51" s="50"/>
      <c r="ADY51" s="50"/>
      <c r="ADZ51" s="50"/>
      <c r="AEA51" s="50"/>
      <c r="AEB51" s="50"/>
      <c r="AEC51" s="50"/>
      <c r="AED51" s="50"/>
      <c r="AEE51" s="50"/>
      <c r="AEF51" s="50"/>
      <c r="AEG51" s="50"/>
      <c r="AEH51" s="50"/>
      <c r="AEI51" s="50"/>
      <c r="AEJ51" s="50"/>
      <c r="AEK51" s="50"/>
      <c r="AEL51" s="50"/>
      <c r="AEM51" s="50"/>
      <c r="AEN51" s="50"/>
      <c r="AEO51" s="50"/>
      <c r="AEP51" s="50"/>
      <c r="AEQ51" s="50"/>
      <c r="AER51" s="50"/>
    </row>
    <row r="52" spans="1:824" s="51" customFormat="1" ht="54.95" customHeight="1" x14ac:dyDescent="0.3">
      <c r="A52" s="44">
        <v>22</v>
      </c>
      <c r="B52" s="47" t="s">
        <v>166</v>
      </c>
      <c r="C52" s="44">
        <v>3223004283</v>
      </c>
      <c r="D52" s="40" t="s">
        <v>95</v>
      </c>
      <c r="E52" s="35" t="s">
        <v>167</v>
      </c>
      <c r="F52" s="44" t="s">
        <v>73</v>
      </c>
      <c r="G52" s="35" t="s">
        <v>157</v>
      </c>
      <c r="H52" s="38">
        <v>14.6</v>
      </c>
      <c r="I52" s="39">
        <v>14</v>
      </c>
      <c r="J52" s="39">
        <f>4455141.96/1000</f>
        <v>4455.1419599999999</v>
      </c>
      <c r="K52" s="39">
        <v>4851.2</v>
      </c>
      <c r="L52" s="39">
        <v>4542.8999999999996</v>
      </c>
      <c r="M52" s="38">
        <v>5051.2</v>
      </c>
      <c r="N52" s="38">
        <f>12372.88/1000</f>
        <v>12.372879999999999</v>
      </c>
      <c r="O52" s="38">
        <v>90</v>
      </c>
      <c r="P52" s="38">
        <v>40.6</v>
      </c>
      <c r="Q52" s="38">
        <v>90</v>
      </c>
      <c r="R52" s="38">
        <v>941.6</v>
      </c>
      <c r="S52" s="38">
        <f>9320/10000</f>
        <v>0.93200000000000005</v>
      </c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  <c r="NX52" s="50"/>
      <c r="NY52" s="50"/>
      <c r="NZ52" s="50"/>
      <c r="OA52" s="50"/>
      <c r="OB52" s="50"/>
      <c r="OC52" s="50"/>
      <c r="OD52" s="50"/>
      <c r="OE52" s="50"/>
      <c r="OF52" s="50"/>
      <c r="OG52" s="50"/>
      <c r="OH52" s="50"/>
      <c r="OI52" s="50"/>
      <c r="OJ52" s="50"/>
      <c r="OK52" s="50"/>
      <c r="OL52" s="50"/>
      <c r="OM52" s="50"/>
      <c r="ON52" s="50"/>
      <c r="OO52" s="50"/>
      <c r="OP52" s="50"/>
      <c r="OQ52" s="50"/>
      <c r="OR52" s="50"/>
      <c r="OS52" s="50"/>
      <c r="OT52" s="50"/>
      <c r="OU52" s="50"/>
      <c r="OV52" s="50"/>
      <c r="OW52" s="50"/>
      <c r="OX52" s="50"/>
      <c r="OY52" s="50"/>
      <c r="OZ52" s="50"/>
      <c r="PA52" s="50"/>
      <c r="PB52" s="50"/>
      <c r="PC52" s="50"/>
      <c r="PD52" s="50"/>
      <c r="PE52" s="50"/>
      <c r="PF52" s="50"/>
      <c r="PG52" s="50"/>
      <c r="PH52" s="50"/>
      <c r="PI52" s="50"/>
      <c r="PJ52" s="50"/>
      <c r="PK52" s="50"/>
      <c r="PL52" s="50"/>
      <c r="PM52" s="50"/>
      <c r="PN52" s="50"/>
      <c r="PO52" s="50"/>
      <c r="PP52" s="50"/>
      <c r="PQ52" s="50"/>
      <c r="PR52" s="50"/>
      <c r="PS52" s="50"/>
      <c r="PT52" s="50"/>
      <c r="PU52" s="50"/>
      <c r="PV52" s="50"/>
      <c r="PW52" s="50"/>
      <c r="PX52" s="50"/>
      <c r="PY52" s="50"/>
      <c r="PZ52" s="50"/>
      <c r="QA52" s="50"/>
      <c r="QB52" s="50"/>
      <c r="QC52" s="50"/>
      <c r="QD52" s="50"/>
      <c r="QE52" s="50"/>
      <c r="QF52" s="50"/>
      <c r="QG52" s="50"/>
      <c r="QH52" s="50"/>
      <c r="QI52" s="50"/>
      <c r="QJ52" s="50"/>
      <c r="QK52" s="50"/>
      <c r="QL52" s="50"/>
      <c r="QM52" s="50"/>
      <c r="QN52" s="50"/>
      <c r="QO52" s="50"/>
      <c r="QP52" s="50"/>
      <c r="QQ52" s="50"/>
      <c r="QR52" s="50"/>
      <c r="QS52" s="50"/>
      <c r="QT52" s="50"/>
      <c r="QU52" s="50"/>
      <c r="QV52" s="50"/>
      <c r="QW52" s="50"/>
      <c r="QX52" s="50"/>
      <c r="QY52" s="50"/>
      <c r="QZ52" s="50"/>
      <c r="RA52" s="50"/>
      <c r="RB52" s="50"/>
      <c r="RC52" s="50"/>
      <c r="RD52" s="50"/>
      <c r="RE52" s="50"/>
      <c r="RF52" s="50"/>
      <c r="RG52" s="50"/>
      <c r="RH52" s="50"/>
      <c r="RI52" s="50"/>
      <c r="RJ52" s="50"/>
      <c r="RK52" s="50"/>
      <c r="RL52" s="50"/>
      <c r="RM52" s="50"/>
      <c r="RN52" s="50"/>
      <c r="RO52" s="50"/>
      <c r="RP52" s="50"/>
      <c r="RQ52" s="50"/>
      <c r="RR52" s="50"/>
      <c r="RS52" s="50"/>
      <c r="RT52" s="50"/>
      <c r="RU52" s="50"/>
      <c r="RV52" s="50"/>
      <c r="RW52" s="50"/>
      <c r="RX52" s="50"/>
      <c r="RY52" s="50"/>
      <c r="RZ52" s="50"/>
      <c r="SA52" s="50"/>
      <c r="SB52" s="50"/>
      <c r="SC52" s="50"/>
      <c r="SD52" s="50"/>
      <c r="SE52" s="50"/>
      <c r="SF52" s="50"/>
      <c r="SG52" s="50"/>
      <c r="SH52" s="50"/>
      <c r="SI52" s="50"/>
      <c r="SJ52" s="50"/>
      <c r="SK52" s="50"/>
      <c r="SL52" s="50"/>
      <c r="SM52" s="50"/>
      <c r="SN52" s="50"/>
      <c r="SO52" s="50"/>
      <c r="SP52" s="50"/>
      <c r="SQ52" s="50"/>
      <c r="SR52" s="50"/>
      <c r="SS52" s="50"/>
      <c r="ST52" s="50"/>
      <c r="SU52" s="50"/>
      <c r="SV52" s="50"/>
      <c r="SW52" s="50"/>
      <c r="SX52" s="50"/>
      <c r="SY52" s="50"/>
      <c r="SZ52" s="50"/>
      <c r="TA52" s="50"/>
      <c r="TB52" s="50"/>
      <c r="TC52" s="50"/>
      <c r="TD52" s="50"/>
      <c r="TE52" s="50"/>
      <c r="TF52" s="50"/>
      <c r="TG52" s="50"/>
      <c r="TH52" s="50"/>
      <c r="TI52" s="50"/>
      <c r="TJ52" s="50"/>
      <c r="TK52" s="50"/>
      <c r="TL52" s="50"/>
      <c r="TM52" s="50"/>
      <c r="TN52" s="50"/>
      <c r="TO52" s="50"/>
      <c r="TP52" s="50"/>
      <c r="TQ52" s="50"/>
      <c r="TR52" s="50"/>
      <c r="TS52" s="50"/>
      <c r="TT52" s="50"/>
      <c r="TU52" s="50"/>
      <c r="TV52" s="50"/>
      <c r="TW52" s="50"/>
      <c r="TX52" s="50"/>
      <c r="TY52" s="50"/>
      <c r="TZ52" s="50"/>
      <c r="UA52" s="50"/>
      <c r="UB52" s="50"/>
      <c r="UC52" s="50"/>
      <c r="UD52" s="50"/>
      <c r="UE52" s="50"/>
      <c r="UF52" s="50"/>
      <c r="UG52" s="50"/>
      <c r="UH52" s="50"/>
      <c r="UI52" s="50"/>
      <c r="UJ52" s="50"/>
      <c r="UK52" s="50"/>
      <c r="UL52" s="50"/>
      <c r="UM52" s="50"/>
      <c r="UN52" s="50"/>
      <c r="UO52" s="50"/>
      <c r="UP52" s="50"/>
      <c r="UQ52" s="50"/>
      <c r="UR52" s="50"/>
      <c r="US52" s="50"/>
      <c r="UT52" s="50"/>
      <c r="UU52" s="50"/>
      <c r="UV52" s="50"/>
      <c r="UW52" s="50"/>
      <c r="UX52" s="50"/>
      <c r="UY52" s="50"/>
      <c r="UZ52" s="50"/>
      <c r="VA52" s="50"/>
      <c r="VB52" s="50"/>
      <c r="VC52" s="50"/>
      <c r="VD52" s="50"/>
      <c r="VE52" s="50"/>
      <c r="VF52" s="50"/>
      <c r="VG52" s="50"/>
      <c r="VH52" s="50"/>
      <c r="VI52" s="50"/>
      <c r="VJ52" s="50"/>
      <c r="VK52" s="50"/>
      <c r="VL52" s="50"/>
      <c r="VM52" s="50"/>
      <c r="VN52" s="50"/>
      <c r="VO52" s="50"/>
      <c r="VP52" s="50"/>
      <c r="VQ52" s="50"/>
      <c r="VR52" s="50"/>
      <c r="VS52" s="50"/>
      <c r="VT52" s="50"/>
      <c r="VU52" s="50"/>
      <c r="VV52" s="50"/>
      <c r="VW52" s="50"/>
      <c r="VX52" s="50"/>
      <c r="VY52" s="50"/>
      <c r="VZ52" s="50"/>
      <c r="WA52" s="50"/>
      <c r="WB52" s="50"/>
      <c r="WC52" s="50"/>
      <c r="WD52" s="50"/>
      <c r="WE52" s="50"/>
      <c r="WF52" s="50"/>
      <c r="WG52" s="50"/>
      <c r="WH52" s="50"/>
      <c r="WI52" s="50"/>
      <c r="WJ52" s="50"/>
      <c r="WK52" s="50"/>
      <c r="WL52" s="50"/>
      <c r="WM52" s="50"/>
      <c r="WN52" s="50"/>
      <c r="WO52" s="50"/>
      <c r="WP52" s="50"/>
      <c r="WQ52" s="50"/>
      <c r="WR52" s="50"/>
      <c r="WS52" s="50"/>
      <c r="WT52" s="50"/>
      <c r="WU52" s="50"/>
      <c r="WV52" s="50"/>
      <c r="WW52" s="50"/>
      <c r="WX52" s="50"/>
      <c r="WY52" s="50"/>
      <c r="WZ52" s="50"/>
      <c r="XA52" s="50"/>
      <c r="XB52" s="50"/>
      <c r="XC52" s="50"/>
      <c r="XD52" s="50"/>
      <c r="XE52" s="50"/>
      <c r="XF52" s="50"/>
      <c r="XG52" s="50"/>
      <c r="XH52" s="50"/>
      <c r="XI52" s="50"/>
      <c r="XJ52" s="50"/>
      <c r="XK52" s="50"/>
      <c r="XL52" s="50"/>
      <c r="XM52" s="50"/>
      <c r="XN52" s="50"/>
      <c r="XO52" s="50"/>
      <c r="XP52" s="50"/>
      <c r="XQ52" s="50"/>
      <c r="XR52" s="50"/>
      <c r="XS52" s="50"/>
      <c r="XT52" s="50"/>
      <c r="XU52" s="50"/>
      <c r="XV52" s="50"/>
      <c r="XW52" s="50"/>
      <c r="XX52" s="50"/>
      <c r="XY52" s="50"/>
      <c r="XZ52" s="50"/>
      <c r="YA52" s="50"/>
      <c r="YB52" s="50"/>
      <c r="YC52" s="50"/>
      <c r="YD52" s="50"/>
      <c r="YE52" s="50"/>
      <c r="YF52" s="50"/>
      <c r="YG52" s="50"/>
      <c r="YH52" s="50"/>
      <c r="YI52" s="50"/>
      <c r="YJ52" s="50"/>
      <c r="YK52" s="50"/>
      <c r="YL52" s="50"/>
      <c r="YM52" s="50"/>
      <c r="YN52" s="50"/>
      <c r="YO52" s="50"/>
      <c r="YP52" s="50"/>
      <c r="YQ52" s="50"/>
      <c r="YR52" s="50"/>
      <c r="YS52" s="50"/>
      <c r="YT52" s="50"/>
      <c r="YU52" s="50"/>
      <c r="YV52" s="50"/>
      <c r="YW52" s="50"/>
      <c r="YX52" s="50"/>
      <c r="YY52" s="50"/>
      <c r="YZ52" s="50"/>
      <c r="ZA52" s="50"/>
      <c r="ZB52" s="50"/>
      <c r="ZC52" s="50"/>
      <c r="ZD52" s="50"/>
      <c r="ZE52" s="50"/>
      <c r="ZF52" s="50"/>
      <c r="ZG52" s="50"/>
      <c r="ZH52" s="50"/>
      <c r="ZI52" s="50"/>
      <c r="ZJ52" s="50"/>
      <c r="ZK52" s="50"/>
      <c r="ZL52" s="50"/>
      <c r="ZM52" s="50"/>
      <c r="ZN52" s="50"/>
      <c r="ZO52" s="50"/>
      <c r="ZP52" s="50"/>
      <c r="ZQ52" s="50"/>
      <c r="ZR52" s="50"/>
      <c r="ZS52" s="50"/>
      <c r="ZT52" s="50"/>
      <c r="ZU52" s="50"/>
      <c r="ZV52" s="50"/>
      <c r="ZW52" s="50"/>
      <c r="ZX52" s="50"/>
      <c r="ZY52" s="50"/>
      <c r="ZZ52" s="50"/>
      <c r="AAA52" s="50"/>
      <c r="AAB52" s="50"/>
      <c r="AAC52" s="50"/>
      <c r="AAD52" s="50"/>
      <c r="AAE52" s="50"/>
      <c r="AAF52" s="50"/>
      <c r="AAG52" s="50"/>
      <c r="AAH52" s="50"/>
      <c r="AAI52" s="50"/>
      <c r="AAJ52" s="50"/>
      <c r="AAK52" s="50"/>
      <c r="AAL52" s="50"/>
      <c r="AAM52" s="50"/>
      <c r="AAN52" s="50"/>
      <c r="AAO52" s="50"/>
      <c r="AAP52" s="50"/>
      <c r="AAQ52" s="50"/>
      <c r="AAR52" s="50"/>
      <c r="AAS52" s="50"/>
      <c r="AAT52" s="50"/>
      <c r="AAU52" s="50"/>
      <c r="AAV52" s="50"/>
      <c r="AAW52" s="50"/>
      <c r="AAX52" s="50"/>
      <c r="AAY52" s="50"/>
      <c r="AAZ52" s="50"/>
      <c r="ABA52" s="50"/>
      <c r="ABB52" s="50"/>
      <c r="ABC52" s="50"/>
      <c r="ABD52" s="50"/>
      <c r="ABE52" s="50"/>
      <c r="ABF52" s="50"/>
      <c r="ABG52" s="50"/>
      <c r="ABH52" s="50"/>
      <c r="ABI52" s="50"/>
      <c r="ABJ52" s="50"/>
      <c r="ABK52" s="50"/>
      <c r="ABL52" s="50"/>
      <c r="ABM52" s="50"/>
      <c r="ABN52" s="50"/>
      <c r="ABO52" s="50"/>
      <c r="ABP52" s="50"/>
      <c r="ABQ52" s="50"/>
      <c r="ABR52" s="50"/>
      <c r="ABS52" s="50"/>
      <c r="ABT52" s="50"/>
      <c r="ABU52" s="50"/>
      <c r="ABV52" s="50"/>
      <c r="ABW52" s="50"/>
      <c r="ABX52" s="50"/>
      <c r="ABY52" s="50"/>
      <c r="ABZ52" s="50"/>
      <c r="ACA52" s="50"/>
      <c r="ACB52" s="50"/>
      <c r="ACC52" s="50"/>
      <c r="ACD52" s="50"/>
      <c r="ACE52" s="50"/>
      <c r="ACF52" s="50"/>
      <c r="ACG52" s="50"/>
      <c r="ACH52" s="50"/>
      <c r="ACI52" s="50"/>
      <c r="ACJ52" s="50"/>
      <c r="ACK52" s="50"/>
      <c r="ACL52" s="50"/>
      <c r="ACM52" s="50"/>
      <c r="ACN52" s="50"/>
      <c r="ACO52" s="50"/>
      <c r="ACP52" s="50"/>
      <c r="ACQ52" s="50"/>
      <c r="ACR52" s="50"/>
      <c r="ACS52" s="50"/>
      <c r="ACT52" s="50"/>
      <c r="ACU52" s="50"/>
      <c r="ACV52" s="50"/>
      <c r="ACW52" s="50"/>
      <c r="ACX52" s="50"/>
      <c r="ACY52" s="50"/>
      <c r="ACZ52" s="50"/>
      <c r="ADA52" s="50"/>
      <c r="ADB52" s="50"/>
      <c r="ADC52" s="50"/>
      <c r="ADD52" s="50"/>
      <c r="ADE52" s="50"/>
      <c r="ADF52" s="50"/>
      <c r="ADG52" s="50"/>
      <c r="ADH52" s="50"/>
      <c r="ADI52" s="50"/>
      <c r="ADJ52" s="50"/>
      <c r="ADK52" s="50"/>
      <c r="ADL52" s="50"/>
      <c r="ADM52" s="50"/>
      <c r="ADN52" s="50"/>
      <c r="ADO52" s="50"/>
      <c r="ADP52" s="50"/>
      <c r="ADQ52" s="50"/>
      <c r="ADR52" s="50"/>
      <c r="ADS52" s="50"/>
      <c r="ADT52" s="50"/>
      <c r="ADU52" s="50"/>
      <c r="ADV52" s="50"/>
      <c r="ADW52" s="50"/>
      <c r="ADX52" s="50"/>
      <c r="ADY52" s="50"/>
      <c r="ADZ52" s="50"/>
      <c r="AEA52" s="50"/>
      <c r="AEB52" s="50"/>
      <c r="AEC52" s="50"/>
      <c r="AED52" s="50"/>
      <c r="AEE52" s="50"/>
      <c r="AEF52" s="50"/>
      <c r="AEG52" s="50"/>
      <c r="AEH52" s="50"/>
      <c r="AEI52" s="50"/>
      <c r="AEJ52" s="50"/>
      <c r="AEK52" s="50"/>
      <c r="AEL52" s="50"/>
      <c r="AEM52" s="50"/>
      <c r="AEN52" s="50"/>
      <c r="AEO52" s="50"/>
      <c r="AEP52" s="50"/>
      <c r="AEQ52" s="50"/>
      <c r="AER52" s="50"/>
    </row>
    <row r="53" spans="1:824" s="51" customFormat="1" ht="54.95" customHeight="1" x14ac:dyDescent="0.3">
      <c r="A53" s="44">
        <v>23</v>
      </c>
      <c r="B53" s="55" t="s">
        <v>168</v>
      </c>
      <c r="C53" s="44">
        <v>3223004607</v>
      </c>
      <c r="D53" s="40" t="s">
        <v>95</v>
      </c>
      <c r="E53" s="56" t="s">
        <v>169</v>
      </c>
      <c r="F53" s="57" t="s">
        <v>73</v>
      </c>
      <c r="G53" s="56" t="s">
        <v>157</v>
      </c>
      <c r="H53" s="60">
        <v>18.649999999999999</v>
      </c>
      <c r="I53" s="61">
        <v>17</v>
      </c>
      <c r="J53" s="61">
        <f>6138924.16/1000</f>
        <v>6138.9241600000005</v>
      </c>
      <c r="K53" s="61">
        <v>6757.2</v>
      </c>
      <c r="L53" s="61">
        <v>6312.7</v>
      </c>
      <c r="M53" s="38">
        <v>6957.2</v>
      </c>
      <c r="N53" s="60">
        <f>76251/1000</f>
        <v>76.251000000000005</v>
      </c>
      <c r="O53" s="60">
        <v>85</v>
      </c>
      <c r="P53" s="60">
        <v>42</v>
      </c>
      <c r="Q53" s="60">
        <v>85</v>
      </c>
      <c r="R53" s="60">
        <v>1282</v>
      </c>
      <c r="S53" s="60">
        <f>9226/10000</f>
        <v>0.92259999999999998</v>
      </c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  <c r="VQ53" s="50"/>
      <c r="VR53" s="50"/>
      <c r="VS53" s="50"/>
      <c r="VT53" s="50"/>
      <c r="VU53" s="50"/>
      <c r="VV53" s="50"/>
      <c r="VW53" s="50"/>
      <c r="VX53" s="50"/>
      <c r="VY53" s="50"/>
      <c r="VZ53" s="50"/>
      <c r="WA53" s="50"/>
      <c r="WB53" s="50"/>
      <c r="WC53" s="50"/>
      <c r="WD53" s="50"/>
      <c r="WE53" s="50"/>
      <c r="WF53" s="50"/>
      <c r="WG53" s="50"/>
      <c r="WH53" s="50"/>
      <c r="WI53" s="50"/>
      <c r="WJ53" s="50"/>
      <c r="WK53" s="50"/>
      <c r="WL53" s="50"/>
      <c r="WM53" s="50"/>
      <c r="WN53" s="50"/>
      <c r="WO53" s="50"/>
      <c r="WP53" s="50"/>
      <c r="WQ53" s="50"/>
      <c r="WR53" s="50"/>
      <c r="WS53" s="50"/>
      <c r="WT53" s="50"/>
      <c r="WU53" s="50"/>
      <c r="WV53" s="50"/>
      <c r="WW53" s="50"/>
      <c r="WX53" s="50"/>
      <c r="WY53" s="50"/>
      <c r="WZ53" s="50"/>
      <c r="XA53" s="50"/>
      <c r="XB53" s="50"/>
      <c r="XC53" s="50"/>
      <c r="XD53" s="50"/>
      <c r="XE53" s="50"/>
      <c r="XF53" s="50"/>
      <c r="XG53" s="50"/>
      <c r="XH53" s="50"/>
      <c r="XI53" s="50"/>
      <c r="XJ53" s="50"/>
      <c r="XK53" s="50"/>
      <c r="XL53" s="50"/>
      <c r="XM53" s="50"/>
      <c r="XN53" s="50"/>
      <c r="XO53" s="50"/>
      <c r="XP53" s="50"/>
      <c r="XQ53" s="50"/>
      <c r="XR53" s="50"/>
      <c r="XS53" s="50"/>
      <c r="XT53" s="50"/>
      <c r="XU53" s="50"/>
      <c r="XV53" s="50"/>
      <c r="XW53" s="50"/>
      <c r="XX53" s="50"/>
      <c r="XY53" s="50"/>
      <c r="XZ53" s="50"/>
      <c r="YA53" s="50"/>
      <c r="YB53" s="50"/>
      <c r="YC53" s="50"/>
      <c r="YD53" s="50"/>
      <c r="YE53" s="50"/>
      <c r="YF53" s="50"/>
      <c r="YG53" s="50"/>
      <c r="YH53" s="50"/>
      <c r="YI53" s="50"/>
      <c r="YJ53" s="50"/>
      <c r="YK53" s="50"/>
      <c r="YL53" s="50"/>
      <c r="YM53" s="50"/>
      <c r="YN53" s="50"/>
      <c r="YO53" s="50"/>
      <c r="YP53" s="50"/>
      <c r="YQ53" s="50"/>
      <c r="YR53" s="50"/>
      <c r="YS53" s="50"/>
      <c r="YT53" s="50"/>
      <c r="YU53" s="50"/>
      <c r="YV53" s="50"/>
      <c r="YW53" s="50"/>
      <c r="YX53" s="50"/>
      <c r="YY53" s="50"/>
      <c r="YZ53" s="50"/>
      <c r="ZA53" s="50"/>
      <c r="ZB53" s="50"/>
      <c r="ZC53" s="50"/>
      <c r="ZD53" s="50"/>
      <c r="ZE53" s="50"/>
      <c r="ZF53" s="50"/>
      <c r="ZG53" s="50"/>
      <c r="ZH53" s="50"/>
      <c r="ZI53" s="50"/>
      <c r="ZJ53" s="50"/>
      <c r="ZK53" s="50"/>
      <c r="ZL53" s="50"/>
      <c r="ZM53" s="50"/>
      <c r="ZN53" s="50"/>
      <c r="ZO53" s="50"/>
      <c r="ZP53" s="50"/>
      <c r="ZQ53" s="50"/>
      <c r="ZR53" s="50"/>
      <c r="ZS53" s="50"/>
      <c r="ZT53" s="50"/>
      <c r="ZU53" s="50"/>
      <c r="ZV53" s="50"/>
      <c r="ZW53" s="50"/>
      <c r="ZX53" s="50"/>
      <c r="ZY53" s="50"/>
      <c r="ZZ53" s="50"/>
      <c r="AAA53" s="50"/>
      <c r="AAB53" s="50"/>
      <c r="AAC53" s="50"/>
      <c r="AAD53" s="50"/>
      <c r="AAE53" s="50"/>
      <c r="AAF53" s="50"/>
      <c r="AAG53" s="50"/>
      <c r="AAH53" s="50"/>
      <c r="AAI53" s="50"/>
      <c r="AAJ53" s="50"/>
      <c r="AAK53" s="50"/>
      <c r="AAL53" s="50"/>
      <c r="AAM53" s="50"/>
      <c r="AAN53" s="50"/>
      <c r="AAO53" s="50"/>
      <c r="AAP53" s="50"/>
      <c r="AAQ53" s="50"/>
      <c r="AAR53" s="50"/>
      <c r="AAS53" s="50"/>
      <c r="AAT53" s="50"/>
      <c r="AAU53" s="50"/>
      <c r="AAV53" s="50"/>
      <c r="AAW53" s="50"/>
      <c r="AAX53" s="50"/>
      <c r="AAY53" s="50"/>
      <c r="AAZ53" s="50"/>
      <c r="ABA53" s="50"/>
      <c r="ABB53" s="50"/>
      <c r="ABC53" s="50"/>
      <c r="ABD53" s="50"/>
      <c r="ABE53" s="50"/>
      <c r="ABF53" s="50"/>
      <c r="ABG53" s="50"/>
      <c r="ABH53" s="50"/>
      <c r="ABI53" s="50"/>
      <c r="ABJ53" s="50"/>
      <c r="ABK53" s="50"/>
      <c r="ABL53" s="50"/>
      <c r="ABM53" s="50"/>
      <c r="ABN53" s="50"/>
      <c r="ABO53" s="50"/>
      <c r="ABP53" s="50"/>
      <c r="ABQ53" s="50"/>
      <c r="ABR53" s="50"/>
      <c r="ABS53" s="50"/>
      <c r="ABT53" s="50"/>
      <c r="ABU53" s="50"/>
      <c r="ABV53" s="50"/>
      <c r="ABW53" s="50"/>
      <c r="ABX53" s="50"/>
      <c r="ABY53" s="50"/>
      <c r="ABZ53" s="50"/>
      <c r="ACA53" s="50"/>
      <c r="ACB53" s="50"/>
      <c r="ACC53" s="50"/>
      <c r="ACD53" s="50"/>
      <c r="ACE53" s="50"/>
      <c r="ACF53" s="50"/>
      <c r="ACG53" s="50"/>
      <c r="ACH53" s="50"/>
      <c r="ACI53" s="50"/>
      <c r="ACJ53" s="50"/>
      <c r="ACK53" s="50"/>
      <c r="ACL53" s="50"/>
      <c r="ACM53" s="50"/>
      <c r="ACN53" s="50"/>
      <c r="ACO53" s="50"/>
      <c r="ACP53" s="50"/>
      <c r="ACQ53" s="50"/>
      <c r="ACR53" s="50"/>
      <c r="ACS53" s="50"/>
      <c r="ACT53" s="50"/>
      <c r="ACU53" s="50"/>
      <c r="ACV53" s="50"/>
      <c r="ACW53" s="50"/>
      <c r="ACX53" s="50"/>
      <c r="ACY53" s="50"/>
      <c r="ACZ53" s="50"/>
      <c r="ADA53" s="50"/>
      <c r="ADB53" s="50"/>
      <c r="ADC53" s="50"/>
      <c r="ADD53" s="50"/>
      <c r="ADE53" s="50"/>
      <c r="ADF53" s="50"/>
      <c r="ADG53" s="50"/>
      <c r="ADH53" s="50"/>
      <c r="ADI53" s="50"/>
      <c r="ADJ53" s="50"/>
      <c r="ADK53" s="50"/>
      <c r="ADL53" s="50"/>
      <c r="ADM53" s="50"/>
      <c r="ADN53" s="50"/>
      <c r="ADO53" s="50"/>
      <c r="ADP53" s="50"/>
      <c r="ADQ53" s="50"/>
      <c r="ADR53" s="50"/>
      <c r="ADS53" s="50"/>
      <c r="ADT53" s="50"/>
      <c r="ADU53" s="50"/>
      <c r="ADV53" s="50"/>
      <c r="ADW53" s="50"/>
      <c r="ADX53" s="50"/>
      <c r="ADY53" s="50"/>
      <c r="ADZ53" s="50"/>
      <c r="AEA53" s="50"/>
      <c r="AEB53" s="50"/>
      <c r="AEC53" s="50"/>
      <c r="AED53" s="50"/>
      <c r="AEE53" s="50"/>
      <c r="AEF53" s="50"/>
      <c r="AEG53" s="50"/>
      <c r="AEH53" s="50"/>
      <c r="AEI53" s="50"/>
      <c r="AEJ53" s="50"/>
      <c r="AEK53" s="50"/>
      <c r="AEL53" s="50"/>
      <c r="AEM53" s="50"/>
      <c r="AEN53" s="50"/>
      <c r="AEO53" s="50"/>
      <c r="AEP53" s="50"/>
      <c r="AEQ53" s="50"/>
      <c r="AER53" s="50"/>
    </row>
    <row r="54" spans="1:824" s="51" customFormat="1" ht="54.95" customHeight="1" x14ac:dyDescent="0.3">
      <c r="A54" s="44">
        <v>24</v>
      </c>
      <c r="B54" s="47" t="s">
        <v>170</v>
      </c>
      <c r="C54" s="44">
        <v>3223004903</v>
      </c>
      <c r="D54" s="40" t="s">
        <v>95</v>
      </c>
      <c r="E54" s="35" t="s">
        <v>171</v>
      </c>
      <c r="F54" s="44" t="s">
        <v>72</v>
      </c>
      <c r="G54" s="35" t="s">
        <v>136</v>
      </c>
      <c r="H54" s="38">
        <v>57.4</v>
      </c>
      <c r="I54" s="39">
        <v>63</v>
      </c>
      <c r="J54" s="39">
        <f>26034265.78/1000</f>
        <v>26034.265780000002</v>
      </c>
      <c r="K54" s="39">
        <v>27134.2</v>
      </c>
      <c r="L54" s="39">
        <v>26671.3</v>
      </c>
      <c r="M54" s="38">
        <v>27334.2</v>
      </c>
      <c r="N54" s="38">
        <f>(67500+40980+66011.4)/1000</f>
        <v>174.4914</v>
      </c>
      <c r="O54" s="38">
        <v>174.5</v>
      </c>
      <c r="P54" s="38">
        <v>49</v>
      </c>
      <c r="Q54" s="38">
        <v>0</v>
      </c>
      <c r="R54" s="38">
        <v>3288.7</v>
      </c>
      <c r="S54" s="38">
        <f>29748/10000</f>
        <v>2.9748000000000001</v>
      </c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  <c r="MB54" s="50"/>
      <c r="MC54" s="50"/>
      <c r="MD54" s="50"/>
      <c r="ME54" s="50"/>
      <c r="MF54" s="50"/>
      <c r="MG54" s="50"/>
      <c r="MH54" s="50"/>
      <c r="MI54" s="50"/>
      <c r="MJ54" s="50"/>
      <c r="MK54" s="50"/>
      <c r="ML54" s="50"/>
      <c r="MM54" s="50"/>
      <c r="MN54" s="50"/>
      <c r="MO54" s="50"/>
      <c r="MP54" s="50"/>
      <c r="MQ54" s="50"/>
      <c r="MR54" s="50"/>
      <c r="MS54" s="50"/>
      <c r="MT54" s="50"/>
      <c r="MU54" s="50"/>
      <c r="MV54" s="50"/>
      <c r="MW54" s="50"/>
      <c r="MX54" s="50"/>
      <c r="MY54" s="50"/>
      <c r="MZ54" s="50"/>
      <c r="NA54" s="50"/>
      <c r="NB54" s="50"/>
      <c r="NC54" s="50"/>
      <c r="ND54" s="50"/>
      <c r="NE54" s="50"/>
      <c r="NF54" s="50"/>
      <c r="NG54" s="50"/>
      <c r="NH54" s="50"/>
      <c r="NI54" s="50"/>
      <c r="NJ54" s="50"/>
      <c r="NK54" s="50"/>
      <c r="NL54" s="50"/>
      <c r="NM54" s="50"/>
      <c r="NN54" s="50"/>
      <c r="NO54" s="50"/>
      <c r="NP54" s="50"/>
      <c r="NQ54" s="50"/>
      <c r="NR54" s="50"/>
      <c r="NS54" s="50"/>
      <c r="NT54" s="50"/>
      <c r="NU54" s="50"/>
      <c r="NV54" s="50"/>
      <c r="NW54" s="50"/>
      <c r="NX54" s="50"/>
      <c r="NY54" s="50"/>
      <c r="NZ54" s="50"/>
      <c r="OA54" s="50"/>
      <c r="OB54" s="50"/>
      <c r="OC54" s="50"/>
      <c r="OD54" s="50"/>
      <c r="OE54" s="50"/>
      <c r="OF54" s="50"/>
      <c r="OG54" s="50"/>
      <c r="OH54" s="50"/>
      <c r="OI54" s="50"/>
      <c r="OJ54" s="50"/>
      <c r="OK54" s="50"/>
      <c r="OL54" s="50"/>
      <c r="OM54" s="50"/>
      <c r="ON54" s="50"/>
      <c r="OO54" s="50"/>
      <c r="OP54" s="50"/>
      <c r="OQ54" s="50"/>
      <c r="OR54" s="50"/>
      <c r="OS54" s="50"/>
      <c r="OT54" s="50"/>
      <c r="OU54" s="50"/>
      <c r="OV54" s="50"/>
      <c r="OW54" s="50"/>
      <c r="OX54" s="50"/>
      <c r="OY54" s="50"/>
      <c r="OZ54" s="50"/>
      <c r="PA54" s="50"/>
      <c r="PB54" s="50"/>
      <c r="PC54" s="50"/>
      <c r="PD54" s="50"/>
      <c r="PE54" s="50"/>
      <c r="PF54" s="50"/>
      <c r="PG54" s="50"/>
      <c r="PH54" s="50"/>
      <c r="PI54" s="50"/>
      <c r="PJ54" s="50"/>
      <c r="PK54" s="50"/>
      <c r="PL54" s="50"/>
      <c r="PM54" s="50"/>
      <c r="PN54" s="50"/>
      <c r="PO54" s="50"/>
      <c r="PP54" s="50"/>
      <c r="PQ54" s="50"/>
      <c r="PR54" s="50"/>
      <c r="PS54" s="50"/>
      <c r="PT54" s="50"/>
      <c r="PU54" s="50"/>
      <c r="PV54" s="50"/>
      <c r="PW54" s="50"/>
      <c r="PX54" s="50"/>
      <c r="PY54" s="50"/>
      <c r="PZ54" s="50"/>
      <c r="QA54" s="50"/>
      <c r="QB54" s="50"/>
      <c r="QC54" s="50"/>
      <c r="QD54" s="50"/>
      <c r="QE54" s="50"/>
      <c r="QF54" s="50"/>
      <c r="QG54" s="50"/>
      <c r="QH54" s="50"/>
      <c r="QI54" s="50"/>
      <c r="QJ54" s="50"/>
      <c r="QK54" s="50"/>
      <c r="QL54" s="50"/>
      <c r="QM54" s="50"/>
      <c r="QN54" s="50"/>
      <c r="QO54" s="50"/>
      <c r="QP54" s="50"/>
      <c r="QQ54" s="50"/>
      <c r="QR54" s="50"/>
      <c r="QS54" s="50"/>
      <c r="QT54" s="50"/>
      <c r="QU54" s="50"/>
      <c r="QV54" s="50"/>
      <c r="QW54" s="50"/>
      <c r="QX54" s="50"/>
      <c r="QY54" s="50"/>
      <c r="QZ54" s="50"/>
      <c r="RA54" s="50"/>
      <c r="RB54" s="50"/>
      <c r="RC54" s="50"/>
      <c r="RD54" s="50"/>
      <c r="RE54" s="50"/>
      <c r="RF54" s="50"/>
      <c r="RG54" s="50"/>
      <c r="RH54" s="50"/>
      <c r="RI54" s="50"/>
      <c r="RJ54" s="50"/>
      <c r="RK54" s="50"/>
      <c r="RL54" s="50"/>
      <c r="RM54" s="50"/>
      <c r="RN54" s="50"/>
      <c r="RO54" s="50"/>
      <c r="RP54" s="50"/>
      <c r="RQ54" s="50"/>
      <c r="RR54" s="50"/>
      <c r="RS54" s="50"/>
      <c r="RT54" s="50"/>
      <c r="RU54" s="50"/>
      <c r="RV54" s="50"/>
      <c r="RW54" s="50"/>
      <c r="RX54" s="50"/>
      <c r="RY54" s="50"/>
      <c r="RZ54" s="50"/>
      <c r="SA54" s="50"/>
      <c r="SB54" s="50"/>
      <c r="SC54" s="50"/>
      <c r="SD54" s="50"/>
      <c r="SE54" s="50"/>
      <c r="SF54" s="50"/>
      <c r="SG54" s="50"/>
      <c r="SH54" s="50"/>
      <c r="SI54" s="50"/>
      <c r="SJ54" s="50"/>
      <c r="SK54" s="50"/>
      <c r="SL54" s="50"/>
      <c r="SM54" s="50"/>
      <c r="SN54" s="50"/>
      <c r="SO54" s="50"/>
      <c r="SP54" s="50"/>
      <c r="SQ54" s="50"/>
      <c r="SR54" s="50"/>
      <c r="SS54" s="50"/>
      <c r="ST54" s="50"/>
      <c r="SU54" s="50"/>
      <c r="SV54" s="50"/>
      <c r="SW54" s="50"/>
      <c r="SX54" s="50"/>
      <c r="SY54" s="50"/>
      <c r="SZ54" s="50"/>
      <c r="TA54" s="50"/>
      <c r="TB54" s="50"/>
      <c r="TC54" s="50"/>
      <c r="TD54" s="50"/>
      <c r="TE54" s="50"/>
      <c r="TF54" s="50"/>
      <c r="TG54" s="50"/>
      <c r="TH54" s="50"/>
      <c r="TI54" s="50"/>
      <c r="TJ54" s="50"/>
      <c r="TK54" s="50"/>
      <c r="TL54" s="50"/>
      <c r="TM54" s="50"/>
      <c r="TN54" s="50"/>
      <c r="TO54" s="50"/>
      <c r="TP54" s="50"/>
      <c r="TQ54" s="50"/>
      <c r="TR54" s="50"/>
      <c r="TS54" s="50"/>
      <c r="TT54" s="50"/>
      <c r="TU54" s="50"/>
      <c r="TV54" s="50"/>
      <c r="TW54" s="50"/>
      <c r="TX54" s="50"/>
      <c r="TY54" s="50"/>
      <c r="TZ54" s="50"/>
      <c r="UA54" s="50"/>
      <c r="UB54" s="50"/>
      <c r="UC54" s="50"/>
      <c r="UD54" s="50"/>
      <c r="UE54" s="50"/>
      <c r="UF54" s="50"/>
      <c r="UG54" s="50"/>
      <c r="UH54" s="50"/>
      <c r="UI54" s="50"/>
      <c r="UJ54" s="50"/>
      <c r="UK54" s="50"/>
      <c r="UL54" s="50"/>
      <c r="UM54" s="50"/>
      <c r="UN54" s="50"/>
      <c r="UO54" s="50"/>
      <c r="UP54" s="50"/>
      <c r="UQ54" s="50"/>
      <c r="UR54" s="50"/>
      <c r="US54" s="50"/>
      <c r="UT54" s="50"/>
      <c r="UU54" s="50"/>
      <c r="UV54" s="50"/>
      <c r="UW54" s="50"/>
      <c r="UX54" s="50"/>
      <c r="UY54" s="50"/>
      <c r="UZ54" s="50"/>
      <c r="VA54" s="50"/>
      <c r="VB54" s="50"/>
      <c r="VC54" s="50"/>
      <c r="VD54" s="50"/>
      <c r="VE54" s="50"/>
      <c r="VF54" s="50"/>
      <c r="VG54" s="50"/>
      <c r="VH54" s="50"/>
      <c r="VI54" s="50"/>
      <c r="VJ54" s="50"/>
      <c r="VK54" s="50"/>
      <c r="VL54" s="50"/>
      <c r="VM54" s="50"/>
      <c r="VN54" s="50"/>
      <c r="VO54" s="50"/>
      <c r="VP54" s="50"/>
      <c r="VQ54" s="50"/>
      <c r="VR54" s="50"/>
      <c r="VS54" s="50"/>
      <c r="VT54" s="50"/>
      <c r="VU54" s="50"/>
      <c r="VV54" s="50"/>
      <c r="VW54" s="50"/>
      <c r="VX54" s="50"/>
      <c r="VY54" s="50"/>
      <c r="VZ54" s="50"/>
      <c r="WA54" s="50"/>
      <c r="WB54" s="50"/>
      <c r="WC54" s="50"/>
      <c r="WD54" s="50"/>
      <c r="WE54" s="50"/>
      <c r="WF54" s="50"/>
      <c r="WG54" s="50"/>
      <c r="WH54" s="50"/>
      <c r="WI54" s="50"/>
      <c r="WJ54" s="50"/>
      <c r="WK54" s="50"/>
      <c r="WL54" s="50"/>
      <c r="WM54" s="50"/>
      <c r="WN54" s="50"/>
      <c r="WO54" s="50"/>
      <c r="WP54" s="50"/>
      <c r="WQ54" s="50"/>
      <c r="WR54" s="50"/>
      <c r="WS54" s="50"/>
      <c r="WT54" s="50"/>
      <c r="WU54" s="50"/>
      <c r="WV54" s="50"/>
      <c r="WW54" s="50"/>
      <c r="WX54" s="50"/>
      <c r="WY54" s="50"/>
      <c r="WZ54" s="50"/>
      <c r="XA54" s="50"/>
      <c r="XB54" s="50"/>
      <c r="XC54" s="50"/>
      <c r="XD54" s="50"/>
      <c r="XE54" s="50"/>
      <c r="XF54" s="50"/>
      <c r="XG54" s="50"/>
      <c r="XH54" s="50"/>
      <c r="XI54" s="50"/>
      <c r="XJ54" s="50"/>
      <c r="XK54" s="50"/>
      <c r="XL54" s="50"/>
      <c r="XM54" s="50"/>
      <c r="XN54" s="50"/>
      <c r="XO54" s="50"/>
      <c r="XP54" s="50"/>
      <c r="XQ54" s="50"/>
      <c r="XR54" s="50"/>
      <c r="XS54" s="50"/>
      <c r="XT54" s="50"/>
      <c r="XU54" s="50"/>
      <c r="XV54" s="50"/>
      <c r="XW54" s="50"/>
      <c r="XX54" s="50"/>
      <c r="XY54" s="50"/>
      <c r="XZ54" s="50"/>
      <c r="YA54" s="50"/>
      <c r="YB54" s="50"/>
      <c r="YC54" s="50"/>
      <c r="YD54" s="50"/>
      <c r="YE54" s="50"/>
      <c r="YF54" s="50"/>
      <c r="YG54" s="50"/>
      <c r="YH54" s="50"/>
      <c r="YI54" s="50"/>
      <c r="YJ54" s="50"/>
      <c r="YK54" s="50"/>
      <c r="YL54" s="50"/>
      <c r="YM54" s="50"/>
      <c r="YN54" s="50"/>
      <c r="YO54" s="50"/>
      <c r="YP54" s="50"/>
      <c r="YQ54" s="50"/>
      <c r="YR54" s="50"/>
      <c r="YS54" s="50"/>
      <c r="YT54" s="50"/>
      <c r="YU54" s="50"/>
      <c r="YV54" s="50"/>
      <c r="YW54" s="50"/>
      <c r="YX54" s="50"/>
      <c r="YY54" s="50"/>
      <c r="YZ54" s="50"/>
      <c r="ZA54" s="50"/>
      <c r="ZB54" s="50"/>
      <c r="ZC54" s="50"/>
      <c r="ZD54" s="50"/>
      <c r="ZE54" s="50"/>
      <c r="ZF54" s="50"/>
      <c r="ZG54" s="50"/>
      <c r="ZH54" s="50"/>
      <c r="ZI54" s="50"/>
      <c r="ZJ54" s="50"/>
      <c r="ZK54" s="50"/>
      <c r="ZL54" s="50"/>
      <c r="ZM54" s="50"/>
      <c r="ZN54" s="50"/>
      <c r="ZO54" s="50"/>
      <c r="ZP54" s="50"/>
      <c r="ZQ54" s="50"/>
      <c r="ZR54" s="50"/>
      <c r="ZS54" s="50"/>
      <c r="ZT54" s="50"/>
      <c r="ZU54" s="50"/>
      <c r="ZV54" s="50"/>
      <c r="ZW54" s="50"/>
      <c r="ZX54" s="50"/>
      <c r="ZY54" s="50"/>
      <c r="ZZ54" s="50"/>
      <c r="AAA54" s="50"/>
      <c r="AAB54" s="50"/>
      <c r="AAC54" s="50"/>
      <c r="AAD54" s="50"/>
      <c r="AAE54" s="50"/>
      <c r="AAF54" s="50"/>
      <c r="AAG54" s="50"/>
      <c r="AAH54" s="50"/>
      <c r="AAI54" s="50"/>
      <c r="AAJ54" s="50"/>
      <c r="AAK54" s="50"/>
      <c r="AAL54" s="50"/>
      <c r="AAM54" s="50"/>
      <c r="AAN54" s="50"/>
      <c r="AAO54" s="50"/>
      <c r="AAP54" s="50"/>
      <c r="AAQ54" s="50"/>
      <c r="AAR54" s="50"/>
      <c r="AAS54" s="50"/>
      <c r="AAT54" s="50"/>
      <c r="AAU54" s="50"/>
      <c r="AAV54" s="50"/>
      <c r="AAW54" s="50"/>
      <c r="AAX54" s="50"/>
      <c r="AAY54" s="50"/>
      <c r="AAZ54" s="50"/>
      <c r="ABA54" s="50"/>
      <c r="ABB54" s="50"/>
      <c r="ABC54" s="50"/>
      <c r="ABD54" s="50"/>
      <c r="ABE54" s="50"/>
      <c r="ABF54" s="50"/>
      <c r="ABG54" s="50"/>
      <c r="ABH54" s="50"/>
      <c r="ABI54" s="50"/>
      <c r="ABJ54" s="50"/>
      <c r="ABK54" s="50"/>
      <c r="ABL54" s="50"/>
      <c r="ABM54" s="50"/>
      <c r="ABN54" s="50"/>
      <c r="ABO54" s="50"/>
      <c r="ABP54" s="50"/>
      <c r="ABQ54" s="50"/>
      <c r="ABR54" s="50"/>
      <c r="ABS54" s="50"/>
      <c r="ABT54" s="50"/>
      <c r="ABU54" s="50"/>
      <c r="ABV54" s="50"/>
      <c r="ABW54" s="50"/>
      <c r="ABX54" s="50"/>
      <c r="ABY54" s="50"/>
      <c r="ABZ54" s="50"/>
      <c r="ACA54" s="50"/>
      <c r="ACB54" s="50"/>
      <c r="ACC54" s="50"/>
      <c r="ACD54" s="50"/>
      <c r="ACE54" s="50"/>
      <c r="ACF54" s="50"/>
      <c r="ACG54" s="50"/>
      <c r="ACH54" s="50"/>
      <c r="ACI54" s="50"/>
      <c r="ACJ54" s="50"/>
      <c r="ACK54" s="50"/>
      <c r="ACL54" s="50"/>
      <c r="ACM54" s="50"/>
      <c r="ACN54" s="50"/>
      <c r="ACO54" s="50"/>
      <c r="ACP54" s="50"/>
      <c r="ACQ54" s="50"/>
      <c r="ACR54" s="50"/>
      <c r="ACS54" s="50"/>
      <c r="ACT54" s="50"/>
      <c r="ACU54" s="50"/>
      <c r="ACV54" s="50"/>
      <c r="ACW54" s="50"/>
      <c r="ACX54" s="50"/>
      <c r="ACY54" s="50"/>
      <c r="ACZ54" s="50"/>
      <c r="ADA54" s="50"/>
      <c r="ADB54" s="50"/>
      <c r="ADC54" s="50"/>
      <c r="ADD54" s="50"/>
      <c r="ADE54" s="50"/>
      <c r="ADF54" s="50"/>
      <c r="ADG54" s="50"/>
      <c r="ADH54" s="50"/>
      <c r="ADI54" s="50"/>
      <c r="ADJ54" s="50"/>
      <c r="ADK54" s="50"/>
      <c r="ADL54" s="50"/>
      <c r="ADM54" s="50"/>
      <c r="ADN54" s="50"/>
      <c r="ADO54" s="50"/>
      <c r="ADP54" s="50"/>
      <c r="ADQ54" s="50"/>
      <c r="ADR54" s="50"/>
      <c r="ADS54" s="50"/>
      <c r="ADT54" s="50"/>
      <c r="ADU54" s="50"/>
      <c r="ADV54" s="50"/>
      <c r="ADW54" s="50"/>
      <c r="ADX54" s="50"/>
      <c r="ADY54" s="50"/>
      <c r="ADZ54" s="50"/>
      <c r="AEA54" s="50"/>
      <c r="AEB54" s="50"/>
      <c r="AEC54" s="50"/>
      <c r="AED54" s="50"/>
      <c r="AEE54" s="50"/>
      <c r="AEF54" s="50"/>
      <c r="AEG54" s="50"/>
      <c r="AEH54" s="50"/>
      <c r="AEI54" s="50"/>
      <c r="AEJ54" s="50"/>
      <c r="AEK54" s="50"/>
      <c r="AEL54" s="50"/>
      <c r="AEM54" s="50"/>
      <c r="AEN54" s="50"/>
      <c r="AEO54" s="50"/>
      <c r="AEP54" s="50"/>
      <c r="AEQ54" s="50"/>
      <c r="AER54" s="50"/>
    </row>
    <row r="55" spans="1:824" s="51" customFormat="1" ht="54.95" customHeight="1" x14ac:dyDescent="0.3">
      <c r="A55" s="44">
        <v>25</v>
      </c>
      <c r="B55" s="55" t="s">
        <v>172</v>
      </c>
      <c r="C55" s="44">
        <v>3223004205</v>
      </c>
      <c r="D55" s="40" t="s">
        <v>95</v>
      </c>
      <c r="E55" s="56" t="s">
        <v>173</v>
      </c>
      <c r="F55" s="57" t="s">
        <v>72</v>
      </c>
      <c r="G55" s="56" t="s">
        <v>136</v>
      </c>
      <c r="H55" s="60">
        <v>77.75</v>
      </c>
      <c r="I55" s="61">
        <v>60</v>
      </c>
      <c r="J55" s="61">
        <f>24881038.57/1000</f>
        <v>24881.038570000001</v>
      </c>
      <c r="K55" s="61">
        <v>31467</v>
      </c>
      <c r="L55" s="61">
        <v>24850.9</v>
      </c>
      <c r="M55" s="38">
        <v>31667</v>
      </c>
      <c r="N55" s="60">
        <f>(597860+40622.4)/1000</f>
        <v>638.48239999999998</v>
      </c>
      <c r="O55" s="60">
        <v>638.5</v>
      </c>
      <c r="P55" s="60">
        <v>0</v>
      </c>
      <c r="Q55" s="60">
        <v>0</v>
      </c>
      <c r="R55" s="60">
        <v>2976.1</v>
      </c>
      <c r="S55" s="60">
        <f>28699/10000</f>
        <v>2.8698999999999999</v>
      </c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  <c r="MB55" s="50"/>
      <c r="MC55" s="50"/>
      <c r="MD55" s="50"/>
      <c r="ME55" s="50"/>
      <c r="MF55" s="50"/>
      <c r="MG55" s="50"/>
      <c r="MH55" s="50"/>
      <c r="MI55" s="50"/>
      <c r="MJ55" s="50"/>
      <c r="MK55" s="50"/>
      <c r="ML55" s="50"/>
      <c r="MM55" s="50"/>
      <c r="MN55" s="50"/>
      <c r="MO55" s="50"/>
      <c r="MP55" s="50"/>
      <c r="MQ55" s="50"/>
      <c r="MR55" s="50"/>
      <c r="MS55" s="50"/>
      <c r="MT55" s="50"/>
      <c r="MU55" s="50"/>
      <c r="MV55" s="50"/>
      <c r="MW55" s="50"/>
      <c r="MX55" s="50"/>
      <c r="MY55" s="50"/>
      <c r="MZ55" s="50"/>
      <c r="NA55" s="50"/>
      <c r="NB55" s="50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0"/>
      <c r="NT55" s="50"/>
      <c r="NU55" s="50"/>
      <c r="NV55" s="50"/>
      <c r="NW55" s="50"/>
      <c r="NX55" s="50"/>
      <c r="NY55" s="50"/>
      <c r="NZ55" s="50"/>
      <c r="OA55" s="50"/>
      <c r="OB55" s="50"/>
      <c r="OC55" s="50"/>
      <c r="OD55" s="50"/>
      <c r="OE55" s="50"/>
      <c r="OF55" s="50"/>
      <c r="OG55" s="50"/>
      <c r="OH55" s="50"/>
      <c r="OI55" s="50"/>
      <c r="OJ55" s="50"/>
      <c r="OK55" s="50"/>
      <c r="OL55" s="50"/>
      <c r="OM55" s="50"/>
      <c r="ON55" s="50"/>
      <c r="OO55" s="50"/>
      <c r="OP55" s="50"/>
      <c r="OQ55" s="50"/>
      <c r="OR55" s="50"/>
      <c r="OS55" s="50"/>
      <c r="OT55" s="50"/>
      <c r="OU55" s="50"/>
      <c r="OV55" s="50"/>
      <c r="OW55" s="50"/>
      <c r="OX55" s="50"/>
      <c r="OY55" s="50"/>
      <c r="OZ55" s="50"/>
      <c r="PA55" s="50"/>
      <c r="PB55" s="50"/>
      <c r="PC55" s="50"/>
      <c r="PD55" s="50"/>
      <c r="PE55" s="50"/>
      <c r="PF55" s="50"/>
      <c r="PG55" s="50"/>
      <c r="PH55" s="50"/>
      <c r="PI55" s="50"/>
      <c r="PJ55" s="50"/>
      <c r="PK55" s="50"/>
      <c r="PL55" s="50"/>
      <c r="PM55" s="50"/>
      <c r="PN55" s="50"/>
      <c r="PO55" s="50"/>
      <c r="PP55" s="50"/>
      <c r="PQ55" s="50"/>
      <c r="PR55" s="50"/>
      <c r="PS55" s="50"/>
      <c r="PT55" s="50"/>
      <c r="PU55" s="50"/>
      <c r="PV55" s="50"/>
      <c r="PW55" s="50"/>
      <c r="PX55" s="50"/>
      <c r="PY55" s="50"/>
      <c r="PZ55" s="50"/>
      <c r="QA55" s="50"/>
      <c r="QB55" s="50"/>
      <c r="QC55" s="50"/>
      <c r="QD55" s="50"/>
      <c r="QE55" s="50"/>
      <c r="QF55" s="50"/>
      <c r="QG55" s="50"/>
      <c r="QH55" s="50"/>
      <c r="QI55" s="50"/>
      <c r="QJ55" s="50"/>
      <c r="QK55" s="50"/>
      <c r="QL55" s="50"/>
      <c r="QM55" s="50"/>
      <c r="QN55" s="50"/>
      <c r="QO55" s="50"/>
      <c r="QP55" s="50"/>
      <c r="QQ55" s="50"/>
      <c r="QR55" s="50"/>
      <c r="QS55" s="50"/>
      <c r="QT55" s="50"/>
      <c r="QU55" s="50"/>
      <c r="QV55" s="50"/>
      <c r="QW55" s="50"/>
      <c r="QX55" s="50"/>
      <c r="QY55" s="50"/>
      <c r="QZ55" s="50"/>
      <c r="RA55" s="50"/>
      <c r="RB55" s="50"/>
      <c r="RC55" s="50"/>
      <c r="RD55" s="50"/>
      <c r="RE55" s="50"/>
      <c r="RF55" s="50"/>
      <c r="RG55" s="50"/>
      <c r="RH55" s="50"/>
      <c r="RI55" s="50"/>
      <c r="RJ55" s="50"/>
      <c r="RK55" s="50"/>
      <c r="RL55" s="50"/>
      <c r="RM55" s="50"/>
      <c r="RN55" s="50"/>
      <c r="RO55" s="50"/>
      <c r="RP55" s="50"/>
      <c r="RQ55" s="50"/>
      <c r="RR55" s="50"/>
      <c r="RS55" s="50"/>
      <c r="RT55" s="50"/>
      <c r="RU55" s="50"/>
      <c r="RV55" s="50"/>
      <c r="RW55" s="50"/>
      <c r="RX55" s="50"/>
      <c r="RY55" s="50"/>
      <c r="RZ55" s="50"/>
      <c r="SA55" s="50"/>
      <c r="SB55" s="50"/>
      <c r="SC55" s="50"/>
      <c r="SD55" s="50"/>
      <c r="SE55" s="50"/>
      <c r="SF55" s="50"/>
      <c r="SG55" s="50"/>
      <c r="SH55" s="50"/>
      <c r="SI55" s="50"/>
      <c r="SJ55" s="50"/>
      <c r="SK55" s="50"/>
      <c r="SL55" s="50"/>
      <c r="SM55" s="50"/>
      <c r="SN55" s="50"/>
      <c r="SO55" s="50"/>
      <c r="SP55" s="50"/>
      <c r="SQ55" s="50"/>
      <c r="SR55" s="50"/>
      <c r="SS55" s="50"/>
      <c r="ST55" s="50"/>
      <c r="SU55" s="50"/>
      <c r="SV55" s="50"/>
      <c r="SW55" s="50"/>
      <c r="SX55" s="50"/>
      <c r="SY55" s="50"/>
      <c r="SZ55" s="50"/>
      <c r="TA55" s="50"/>
      <c r="TB55" s="50"/>
      <c r="TC55" s="50"/>
      <c r="TD55" s="50"/>
      <c r="TE55" s="50"/>
      <c r="TF55" s="50"/>
      <c r="TG55" s="50"/>
      <c r="TH55" s="50"/>
      <c r="TI55" s="50"/>
      <c r="TJ55" s="50"/>
      <c r="TK55" s="50"/>
      <c r="TL55" s="50"/>
      <c r="TM55" s="50"/>
      <c r="TN55" s="50"/>
      <c r="TO55" s="50"/>
      <c r="TP55" s="50"/>
      <c r="TQ55" s="50"/>
      <c r="TR55" s="50"/>
      <c r="TS55" s="50"/>
      <c r="TT55" s="50"/>
      <c r="TU55" s="50"/>
      <c r="TV55" s="50"/>
      <c r="TW55" s="50"/>
      <c r="TX55" s="50"/>
      <c r="TY55" s="50"/>
      <c r="TZ55" s="50"/>
      <c r="UA55" s="50"/>
      <c r="UB55" s="50"/>
      <c r="UC55" s="50"/>
      <c r="UD55" s="50"/>
      <c r="UE55" s="50"/>
      <c r="UF55" s="50"/>
      <c r="UG55" s="50"/>
      <c r="UH55" s="50"/>
      <c r="UI55" s="50"/>
      <c r="UJ55" s="50"/>
      <c r="UK55" s="50"/>
      <c r="UL55" s="50"/>
      <c r="UM55" s="50"/>
      <c r="UN55" s="50"/>
      <c r="UO55" s="50"/>
      <c r="UP55" s="50"/>
      <c r="UQ55" s="50"/>
      <c r="UR55" s="50"/>
      <c r="US55" s="50"/>
      <c r="UT55" s="50"/>
      <c r="UU55" s="50"/>
      <c r="UV55" s="50"/>
      <c r="UW55" s="50"/>
      <c r="UX55" s="50"/>
      <c r="UY55" s="50"/>
      <c r="UZ55" s="50"/>
      <c r="VA55" s="50"/>
      <c r="VB55" s="50"/>
      <c r="VC55" s="50"/>
      <c r="VD55" s="50"/>
      <c r="VE55" s="50"/>
      <c r="VF55" s="50"/>
      <c r="VG55" s="50"/>
      <c r="VH55" s="50"/>
      <c r="VI55" s="50"/>
      <c r="VJ55" s="50"/>
      <c r="VK55" s="50"/>
      <c r="VL55" s="50"/>
      <c r="VM55" s="50"/>
      <c r="VN55" s="50"/>
      <c r="VO55" s="50"/>
      <c r="VP55" s="50"/>
      <c r="VQ55" s="50"/>
      <c r="VR55" s="50"/>
      <c r="VS55" s="50"/>
      <c r="VT55" s="50"/>
      <c r="VU55" s="50"/>
      <c r="VV55" s="50"/>
      <c r="VW55" s="50"/>
      <c r="VX55" s="50"/>
      <c r="VY55" s="50"/>
      <c r="VZ55" s="50"/>
      <c r="WA55" s="50"/>
      <c r="WB55" s="50"/>
      <c r="WC55" s="50"/>
      <c r="WD55" s="50"/>
      <c r="WE55" s="50"/>
      <c r="WF55" s="50"/>
      <c r="WG55" s="50"/>
      <c r="WH55" s="50"/>
      <c r="WI55" s="50"/>
      <c r="WJ55" s="50"/>
      <c r="WK55" s="50"/>
      <c r="WL55" s="50"/>
      <c r="WM55" s="50"/>
      <c r="WN55" s="50"/>
      <c r="WO55" s="50"/>
      <c r="WP55" s="50"/>
      <c r="WQ55" s="50"/>
      <c r="WR55" s="50"/>
      <c r="WS55" s="50"/>
      <c r="WT55" s="50"/>
      <c r="WU55" s="50"/>
      <c r="WV55" s="50"/>
      <c r="WW55" s="50"/>
      <c r="WX55" s="50"/>
      <c r="WY55" s="50"/>
      <c r="WZ55" s="50"/>
      <c r="XA55" s="50"/>
      <c r="XB55" s="50"/>
      <c r="XC55" s="50"/>
      <c r="XD55" s="50"/>
      <c r="XE55" s="50"/>
      <c r="XF55" s="50"/>
      <c r="XG55" s="50"/>
      <c r="XH55" s="50"/>
      <c r="XI55" s="50"/>
      <c r="XJ55" s="50"/>
      <c r="XK55" s="50"/>
      <c r="XL55" s="50"/>
      <c r="XM55" s="50"/>
      <c r="XN55" s="50"/>
      <c r="XO55" s="50"/>
      <c r="XP55" s="50"/>
      <c r="XQ55" s="50"/>
      <c r="XR55" s="50"/>
      <c r="XS55" s="50"/>
      <c r="XT55" s="50"/>
      <c r="XU55" s="50"/>
      <c r="XV55" s="50"/>
      <c r="XW55" s="50"/>
      <c r="XX55" s="50"/>
      <c r="XY55" s="50"/>
      <c r="XZ55" s="50"/>
      <c r="YA55" s="50"/>
      <c r="YB55" s="50"/>
      <c r="YC55" s="50"/>
      <c r="YD55" s="50"/>
      <c r="YE55" s="50"/>
      <c r="YF55" s="50"/>
      <c r="YG55" s="50"/>
      <c r="YH55" s="50"/>
      <c r="YI55" s="50"/>
      <c r="YJ55" s="50"/>
      <c r="YK55" s="50"/>
      <c r="YL55" s="50"/>
      <c r="YM55" s="50"/>
      <c r="YN55" s="50"/>
      <c r="YO55" s="50"/>
      <c r="YP55" s="50"/>
      <c r="YQ55" s="50"/>
      <c r="YR55" s="50"/>
      <c r="YS55" s="50"/>
      <c r="YT55" s="50"/>
      <c r="YU55" s="50"/>
      <c r="YV55" s="50"/>
      <c r="YW55" s="50"/>
      <c r="YX55" s="50"/>
      <c r="YY55" s="50"/>
      <c r="YZ55" s="50"/>
      <c r="ZA55" s="50"/>
      <c r="ZB55" s="50"/>
      <c r="ZC55" s="50"/>
      <c r="ZD55" s="50"/>
      <c r="ZE55" s="50"/>
      <c r="ZF55" s="50"/>
      <c r="ZG55" s="50"/>
      <c r="ZH55" s="50"/>
      <c r="ZI55" s="50"/>
      <c r="ZJ55" s="50"/>
      <c r="ZK55" s="50"/>
      <c r="ZL55" s="50"/>
      <c r="ZM55" s="50"/>
      <c r="ZN55" s="50"/>
      <c r="ZO55" s="50"/>
      <c r="ZP55" s="50"/>
      <c r="ZQ55" s="50"/>
      <c r="ZR55" s="50"/>
      <c r="ZS55" s="50"/>
      <c r="ZT55" s="50"/>
      <c r="ZU55" s="50"/>
      <c r="ZV55" s="50"/>
      <c r="ZW55" s="50"/>
      <c r="ZX55" s="50"/>
      <c r="ZY55" s="50"/>
      <c r="ZZ55" s="50"/>
      <c r="AAA55" s="50"/>
      <c r="AAB55" s="50"/>
      <c r="AAC55" s="50"/>
      <c r="AAD55" s="50"/>
      <c r="AAE55" s="50"/>
      <c r="AAF55" s="50"/>
      <c r="AAG55" s="50"/>
      <c r="AAH55" s="50"/>
      <c r="AAI55" s="50"/>
      <c r="AAJ55" s="50"/>
      <c r="AAK55" s="50"/>
      <c r="AAL55" s="50"/>
      <c r="AAM55" s="50"/>
      <c r="AAN55" s="50"/>
      <c r="AAO55" s="50"/>
      <c r="AAP55" s="50"/>
      <c r="AAQ55" s="50"/>
      <c r="AAR55" s="50"/>
      <c r="AAS55" s="50"/>
      <c r="AAT55" s="50"/>
      <c r="AAU55" s="50"/>
      <c r="AAV55" s="50"/>
      <c r="AAW55" s="50"/>
      <c r="AAX55" s="50"/>
      <c r="AAY55" s="50"/>
      <c r="AAZ55" s="50"/>
      <c r="ABA55" s="50"/>
      <c r="ABB55" s="50"/>
      <c r="ABC55" s="50"/>
      <c r="ABD55" s="50"/>
      <c r="ABE55" s="50"/>
      <c r="ABF55" s="50"/>
      <c r="ABG55" s="50"/>
      <c r="ABH55" s="50"/>
      <c r="ABI55" s="50"/>
      <c r="ABJ55" s="50"/>
      <c r="ABK55" s="50"/>
      <c r="ABL55" s="50"/>
      <c r="ABM55" s="50"/>
      <c r="ABN55" s="50"/>
      <c r="ABO55" s="50"/>
      <c r="ABP55" s="50"/>
      <c r="ABQ55" s="50"/>
      <c r="ABR55" s="50"/>
      <c r="ABS55" s="50"/>
      <c r="ABT55" s="50"/>
      <c r="ABU55" s="50"/>
      <c r="ABV55" s="50"/>
      <c r="ABW55" s="50"/>
      <c r="ABX55" s="50"/>
      <c r="ABY55" s="50"/>
      <c r="ABZ55" s="50"/>
      <c r="ACA55" s="50"/>
      <c r="ACB55" s="50"/>
      <c r="ACC55" s="50"/>
      <c r="ACD55" s="50"/>
      <c r="ACE55" s="50"/>
      <c r="ACF55" s="50"/>
      <c r="ACG55" s="50"/>
      <c r="ACH55" s="50"/>
      <c r="ACI55" s="50"/>
      <c r="ACJ55" s="50"/>
      <c r="ACK55" s="50"/>
      <c r="ACL55" s="50"/>
      <c r="ACM55" s="50"/>
      <c r="ACN55" s="50"/>
      <c r="ACO55" s="50"/>
      <c r="ACP55" s="50"/>
      <c r="ACQ55" s="50"/>
      <c r="ACR55" s="50"/>
      <c r="ACS55" s="50"/>
      <c r="ACT55" s="50"/>
      <c r="ACU55" s="50"/>
      <c r="ACV55" s="50"/>
      <c r="ACW55" s="50"/>
      <c r="ACX55" s="50"/>
      <c r="ACY55" s="50"/>
      <c r="ACZ55" s="50"/>
      <c r="ADA55" s="50"/>
      <c r="ADB55" s="50"/>
      <c r="ADC55" s="50"/>
      <c r="ADD55" s="50"/>
      <c r="ADE55" s="50"/>
      <c r="ADF55" s="50"/>
      <c r="ADG55" s="50"/>
      <c r="ADH55" s="50"/>
      <c r="ADI55" s="50"/>
      <c r="ADJ55" s="50"/>
      <c r="ADK55" s="50"/>
      <c r="ADL55" s="50"/>
      <c r="ADM55" s="50"/>
      <c r="ADN55" s="50"/>
      <c r="ADO55" s="50"/>
      <c r="ADP55" s="50"/>
      <c r="ADQ55" s="50"/>
      <c r="ADR55" s="50"/>
      <c r="ADS55" s="50"/>
      <c r="ADT55" s="50"/>
      <c r="ADU55" s="50"/>
      <c r="ADV55" s="50"/>
      <c r="ADW55" s="50"/>
      <c r="ADX55" s="50"/>
      <c r="ADY55" s="50"/>
      <c r="ADZ55" s="50"/>
      <c r="AEA55" s="50"/>
      <c r="AEB55" s="50"/>
      <c r="AEC55" s="50"/>
      <c r="AED55" s="50"/>
      <c r="AEE55" s="50"/>
      <c r="AEF55" s="50"/>
      <c r="AEG55" s="50"/>
      <c r="AEH55" s="50"/>
      <c r="AEI55" s="50"/>
      <c r="AEJ55" s="50"/>
      <c r="AEK55" s="50"/>
      <c r="AEL55" s="50"/>
      <c r="AEM55" s="50"/>
      <c r="AEN55" s="50"/>
      <c r="AEO55" s="50"/>
      <c r="AEP55" s="50"/>
      <c r="AEQ55" s="50"/>
      <c r="AER55" s="50"/>
    </row>
    <row r="56" spans="1:824" s="51" customFormat="1" ht="54.95" customHeight="1" x14ac:dyDescent="0.3">
      <c r="A56" s="44">
        <v>26</v>
      </c>
      <c r="B56" s="55" t="s">
        <v>174</v>
      </c>
      <c r="C56" s="44">
        <v>3223004420</v>
      </c>
      <c r="D56" s="40" t="s">
        <v>95</v>
      </c>
      <c r="E56" s="56" t="s">
        <v>175</v>
      </c>
      <c r="F56" s="57" t="s">
        <v>72</v>
      </c>
      <c r="G56" s="56" t="s">
        <v>136</v>
      </c>
      <c r="H56" s="60">
        <v>27</v>
      </c>
      <c r="I56" s="61">
        <v>24</v>
      </c>
      <c r="J56" s="61">
        <f>8509925.13/1000</f>
        <v>8509.9251300000014</v>
      </c>
      <c r="K56" s="61">
        <v>9257.7999999999993</v>
      </c>
      <c r="L56" s="61">
        <v>7925.8</v>
      </c>
      <c r="M56" s="38">
        <v>9357</v>
      </c>
      <c r="N56" s="60">
        <f>88482/1000</f>
        <v>88.481999999999999</v>
      </c>
      <c r="O56" s="60">
        <v>125</v>
      </c>
      <c r="P56" s="60">
        <v>86.3</v>
      </c>
      <c r="Q56" s="60">
        <v>125</v>
      </c>
      <c r="R56" s="60">
        <v>1029.5</v>
      </c>
      <c r="S56" s="60">
        <f>20000/10000</f>
        <v>2</v>
      </c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  <c r="NW56" s="50"/>
      <c r="NX56" s="50"/>
      <c r="NY56" s="50"/>
      <c r="NZ56" s="50"/>
      <c r="OA56" s="50"/>
      <c r="OB56" s="50"/>
      <c r="OC56" s="50"/>
      <c r="OD56" s="50"/>
      <c r="OE56" s="50"/>
      <c r="OF56" s="50"/>
      <c r="OG56" s="50"/>
      <c r="OH56" s="50"/>
      <c r="OI56" s="50"/>
      <c r="OJ56" s="50"/>
      <c r="OK56" s="50"/>
      <c r="OL56" s="50"/>
      <c r="OM56" s="50"/>
      <c r="ON56" s="50"/>
      <c r="OO56" s="50"/>
      <c r="OP56" s="50"/>
      <c r="OQ56" s="50"/>
      <c r="OR56" s="50"/>
      <c r="OS56" s="50"/>
      <c r="OT56" s="50"/>
      <c r="OU56" s="50"/>
      <c r="OV56" s="50"/>
      <c r="OW56" s="50"/>
      <c r="OX56" s="50"/>
      <c r="OY56" s="50"/>
      <c r="OZ56" s="50"/>
      <c r="PA56" s="50"/>
      <c r="PB56" s="50"/>
      <c r="PC56" s="50"/>
      <c r="PD56" s="50"/>
      <c r="PE56" s="50"/>
      <c r="PF56" s="50"/>
      <c r="PG56" s="50"/>
      <c r="PH56" s="50"/>
      <c r="PI56" s="50"/>
      <c r="PJ56" s="50"/>
      <c r="PK56" s="50"/>
      <c r="PL56" s="50"/>
      <c r="PM56" s="50"/>
      <c r="PN56" s="50"/>
      <c r="PO56" s="50"/>
      <c r="PP56" s="50"/>
      <c r="PQ56" s="50"/>
      <c r="PR56" s="50"/>
      <c r="PS56" s="50"/>
      <c r="PT56" s="50"/>
      <c r="PU56" s="50"/>
      <c r="PV56" s="50"/>
      <c r="PW56" s="50"/>
      <c r="PX56" s="50"/>
      <c r="PY56" s="50"/>
      <c r="PZ56" s="50"/>
      <c r="QA56" s="50"/>
      <c r="QB56" s="50"/>
      <c r="QC56" s="50"/>
      <c r="QD56" s="50"/>
      <c r="QE56" s="50"/>
      <c r="QF56" s="50"/>
      <c r="QG56" s="50"/>
      <c r="QH56" s="50"/>
      <c r="QI56" s="50"/>
      <c r="QJ56" s="50"/>
      <c r="QK56" s="50"/>
      <c r="QL56" s="50"/>
      <c r="QM56" s="50"/>
      <c r="QN56" s="50"/>
      <c r="QO56" s="50"/>
      <c r="QP56" s="50"/>
      <c r="QQ56" s="50"/>
      <c r="QR56" s="50"/>
      <c r="QS56" s="50"/>
      <c r="QT56" s="50"/>
      <c r="QU56" s="50"/>
      <c r="QV56" s="50"/>
      <c r="QW56" s="50"/>
      <c r="QX56" s="50"/>
      <c r="QY56" s="50"/>
      <c r="QZ56" s="50"/>
      <c r="RA56" s="50"/>
      <c r="RB56" s="50"/>
      <c r="RC56" s="50"/>
      <c r="RD56" s="50"/>
      <c r="RE56" s="50"/>
      <c r="RF56" s="50"/>
      <c r="RG56" s="50"/>
      <c r="RH56" s="50"/>
      <c r="RI56" s="50"/>
      <c r="RJ56" s="50"/>
      <c r="RK56" s="50"/>
      <c r="RL56" s="50"/>
      <c r="RM56" s="50"/>
      <c r="RN56" s="50"/>
      <c r="RO56" s="50"/>
      <c r="RP56" s="50"/>
      <c r="RQ56" s="50"/>
      <c r="RR56" s="50"/>
      <c r="RS56" s="50"/>
      <c r="RT56" s="50"/>
      <c r="RU56" s="50"/>
      <c r="RV56" s="50"/>
      <c r="RW56" s="50"/>
      <c r="RX56" s="50"/>
      <c r="RY56" s="50"/>
      <c r="RZ56" s="50"/>
      <c r="SA56" s="50"/>
      <c r="SB56" s="50"/>
      <c r="SC56" s="50"/>
      <c r="SD56" s="50"/>
      <c r="SE56" s="50"/>
      <c r="SF56" s="50"/>
      <c r="SG56" s="50"/>
      <c r="SH56" s="50"/>
      <c r="SI56" s="50"/>
      <c r="SJ56" s="50"/>
      <c r="SK56" s="50"/>
      <c r="SL56" s="50"/>
      <c r="SM56" s="50"/>
      <c r="SN56" s="50"/>
      <c r="SO56" s="50"/>
      <c r="SP56" s="50"/>
      <c r="SQ56" s="50"/>
      <c r="SR56" s="50"/>
      <c r="SS56" s="50"/>
      <c r="ST56" s="50"/>
      <c r="SU56" s="50"/>
      <c r="SV56" s="50"/>
      <c r="SW56" s="50"/>
      <c r="SX56" s="50"/>
      <c r="SY56" s="50"/>
      <c r="SZ56" s="50"/>
      <c r="TA56" s="50"/>
      <c r="TB56" s="50"/>
      <c r="TC56" s="50"/>
      <c r="TD56" s="50"/>
      <c r="TE56" s="50"/>
      <c r="TF56" s="50"/>
      <c r="TG56" s="50"/>
      <c r="TH56" s="50"/>
      <c r="TI56" s="50"/>
      <c r="TJ56" s="50"/>
      <c r="TK56" s="50"/>
      <c r="TL56" s="50"/>
      <c r="TM56" s="50"/>
      <c r="TN56" s="50"/>
      <c r="TO56" s="50"/>
      <c r="TP56" s="50"/>
      <c r="TQ56" s="50"/>
      <c r="TR56" s="50"/>
      <c r="TS56" s="50"/>
      <c r="TT56" s="50"/>
      <c r="TU56" s="50"/>
      <c r="TV56" s="50"/>
      <c r="TW56" s="50"/>
      <c r="TX56" s="50"/>
      <c r="TY56" s="50"/>
      <c r="TZ56" s="50"/>
      <c r="UA56" s="50"/>
      <c r="UB56" s="50"/>
      <c r="UC56" s="50"/>
      <c r="UD56" s="50"/>
      <c r="UE56" s="50"/>
      <c r="UF56" s="50"/>
      <c r="UG56" s="50"/>
      <c r="UH56" s="50"/>
      <c r="UI56" s="50"/>
      <c r="UJ56" s="50"/>
      <c r="UK56" s="50"/>
      <c r="UL56" s="50"/>
      <c r="UM56" s="50"/>
      <c r="UN56" s="50"/>
      <c r="UO56" s="50"/>
      <c r="UP56" s="50"/>
      <c r="UQ56" s="50"/>
      <c r="UR56" s="50"/>
      <c r="US56" s="50"/>
      <c r="UT56" s="50"/>
      <c r="UU56" s="50"/>
      <c r="UV56" s="50"/>
      <c r="UW56" s="50"/>
      <c r="UX56" s="50"/>
      <c r="UY56" s="50"/>
      <c r="UZ56" s="50"/>
      <c r="VA56" s="50"/>
      <c r="VB56" s="50"/>
      <c r="VC56" s="50"/>
      <c r="VD56" s="50"/>
      <c r="VE56" s="50"/>
      <c r="VF56" s="50"/>
      <c r="VG56" s="50"/>
      <c r="VH56" s="50"/>
      <c r="VI56" s="50"/>
      <c r="VJ56" s="50"/>
      <c r="VK56" s="50"/>
      <c r="VL56" s="50"/>
      <c r="VM56" s="50"/>
      <c r="VN56" s="50"/>
      <c r="VO56" s="50"/>
      <c r="VP56" s="50"/>
      <c r="VQ56" s="50"/>
      <c r="VR56" s="50"/>
      <c r="VS56" s="50"/>
      <c r="VT56" s="50"/>
      <c r="VU56" s="50"/>
      <c r="VV56" s="50"/>
      <c r="VW56" s="50"/>
      <c r="VX56" s="50"/>
      <c r="VY56" s="50"/>
      <c r="VZ56" s="50"/>
      <c r="WA56" s="50"/>
      <c r="WB56" s="50"/>
      <c r="WC56" s="50"/>
      <c r="WD56" s="50"/>
      <c r="WE56" s="50"/>
      <c r="WF56" s="50"/>
      <c r="WG56" s="50"/>
      <c r="WH56" s="50"/>
      <c r="WI56" s="50"/>
      <c r="WJ56" s="50"/>
      <c r="WK56" s="50"/>
      <c r="WL56" s="50"/>
      <c r="WM56" s="50"/>
      <c r="WN56" s="50"/>
      <c r="WO56" s="50"/>
      <c r="WP56" s="50"/>
      <c r="WQ56" s="50"/>
      <c r="WR56" s="50"/>
      <c r="WS56" s="50"/>
      <c r="WT56" s="50"/>
      <c r="WU56" s="50"/>
      <c r="WV56" s="50"/>
      <c r="WW56" s="50"/>
      <c r="WX56" s="50"/>
      <c r="WY56" s="50"/>
      <c r="WZ56" s="50"/>
      <c r="XA56" s="50"/>
      <c r="XB56" s="50"/>
      <c r="XC56" s="50"/>
      <c r="XD56" s="50"/>
      <c r="XE56" s="50"/>
      <c r="XF56" s="50"/>
      <c r="XG56" s="50"/>
      <c r="XH56" s="50"/>
      <c r="XI56" s="50"/>
      <c r="XJ56" s="50"/>
      <c r="XK56" s="50"/>
      <c r="XL56" s="50"/>
      <c r="XM56" s="50"/>
      <c r="XN56" s="50"/>
      <c r="XO56" s="50"/>
      <c r="XP56" s="50"/>
      <c r="XQ56" s="50"/>
      <c r="XR56" s="50"/>
      <c r="XS56" s="50"/>
      <c r="XT56" s="50"/>
      <c r="XU56" s="50"/>
      <c r="XV56" s="50"/>
      <c r="XW56" s="50"/>
      <c r="XX56" s="50"/>
      <c r="XY56" s="50"/>
      <c r="XZ56" s="50"/>
      <c r="YA56" s="50"/>
      <c r="YB56" s="50"/>
      <c r="YC56" s="50"/>
      <c r="YD56" s="50"/>
      <c r="YE56" s="50"/>
      <c r="YF56" s="50"/>
      <c r="YG56" s="50"/>
      <c r="YH56" s="50"/>
      <c r="YI56" s="50"/>
      <c r="YJ56" s="50"/>
      <c r="YK56" s="50"/>
      <c r="YL56" s="50"/>
      <c r="YM56" s="50"/>
      <c r="YN56" s="50"/>
      <c r="YO56" s="50"/>
      <c r="YP56" s="50"/>
      <c r="YQ56" s="50"/>
      <c r="YR56" s="50"/>
      <c r="YS56" s="50"/>
      <c r="YT56" s="50"/>
      <c r="YU56" s="50"/>
      <c r="YV56" s="50"/>
      <c r="YW56" s="50"/>
      <c r="YX56" s="50"/>
      <c r="YY56" s="50"/>
      <c r="YZ56" s="50"/>
      <c r="ZA56" s="50"/>
      <c r="ZB56" s="50"/>
      <c r="ZC56" s="50"/>
      <c r="ZD56" s="50"/>
      <c r="ZE56" s="50"/>
      <c r="ZF56" s="50"/>
      <c r="ZG56" s="50"/>
      <c r="ZH56" s="50"/>
      <c r="ZI56" s="50"/>
      <c r="ZJ56" s="50"/>
      <c r="ZK56" s="50"/>
      <c r="ZL56" s="50"/>
      <c r="ZM56" s="50"/>
      <c r="ZN56" s="50"/>
      <c r="ZO56" s="50"/>
      <c r="ZP56" s="50"/>
      <c r="ZQ56" s="50"/>
      <c r="ZR56" s="50"/>
      <c r="ZS56" s="50"/>
      <c r="ZT56" s="50"/>
      <c r="ZU56" s="50"/>
      <c r="ZV56" s="50"/>
      <c r="ZW56" s="50"/>
      <c r="ZX56" s="50"/>
      <c r="ZY56" s="50"/>
      <c r="ZZ56" s="50"/>
      <c r="AAA56" s="50"/>
      <c r="AAB56" s="50"/>
      <c r="AAC56" s="50"/>
      <c r="AAD56" s="50"/>
      <c r="AAE56" s="50"/>
      <c r="AAF56" s="50"/>
      <c r="AAG56" s="50"/>
      <c r="AAH56" s="50"/>
      <c r="AAI56" s="50"/>
      <c r="AAJ56" s="50"/>
      <c r="AAK56" s="50"/>
      <c r="AAL56" s="50"/>
      <c r="AAM56" s="50"/>
      <c r="AAN56" s="50"/>
      <c r="AAO56" s="50"/>
      <c r="AAP56" s="50"/>
      <c r="AAQ56" s="50"/>
      <c r="AAR56" s="50"/>
      <c r="AAS56" s="50"/>
      <c r="AAT56" s="50"/>
      <c r="AAU56" s="50"/>
      <c r="AAV56" s="50"/>
      <c r="AAW56" s="50"/>
      <c r="AAX56" s="50"/>
      <c r="AAY56" s="50"/>
      <c r="AAZ56" s="50"/>
      <c r="ABA56" s="50"/>
      <c r="ABB56" s="50"/>
      <c r="ABC56" s="50"/>
      <c r="ABD56" s="50"/>
      <c r="ABE56" s="50"/>
      <c r="ABF56" s="50"/>
      <c r="ABG56" s="50"/>
      <c r="ABH56" s="50"/>
      <c r="ABI56" s="50"/>
      <c r="ABJ56" s="50"/>
      <c r="ABK56" s="50"/>
      <c r="ABL56" s="50"/>
      <c r="ABM56" s="50"/>
      <c r="ABN56" s="50"/>
      <c r="ABO56" s="50"/>
      <c r="ABP56" s="50"/>
      <c r="ABQ56" s="50"/>
      <c r="ABR56" s="50"/>
      <c r="ABS56" s="50"/>
      <c r="ABT56" s="50"/>
      <c r="ABU56" s="50"/>
      <c r="ABV56" s="50"/>
      <c r="ABW56" s="50"/>
      <c r="ABX56" s="50"/>
      <c r="ABY56" s="50"/>
      <c r="ABZ56" s="50"/>
      <c r="ACA56" s="50"/>
      <c r="ACB56" s="50"/>
      <c r="ACC56" s="50"/>
      <c r="ACD56" s="50"/>
      <c r="ACE56" s="50"/>
      <c r="ACF56" s="50"/>
      <c r="ACG56" s="50"/>
      <c r="ACH56" s="50"/>
      <c r="ACI56" s="50"/>
      <c r="ACJ56" s="50"/>
      <c r="ACK56" s="50"/>
      <c r="ACL56" s="50"/>
      <c r="ACM56" s="50"/>
      <c r="ACN56" s="50"/>
      <c r="ACO56" s="50"/>
      <c r="ACP56" s="50"/>
      <c r="ACQ56" s="50"/>
      <c r="ACR56" s="50"/>
      <c r="ACS56" s="50"/>
      <c r="ACT56" s="50"/>
      <c r="ACU56" s="50"/>
      <c r="ACV56" s="50"/>
      <c r="ACW56" s="50"/>
      <c r="ACX56" s="50"/>
      <c r="ACY56" s="50"/>
      <c r="ACZ56" s="50"/>
      <c r="ADA56" s="50"/>
      <c r="ADB56" s="50"/>
      <c r="ADC56" s="50"/>
      <c r="ADD56" s="50"/>
      <c r="ADE56" s="50"/>
      <c r="ADF56" s="50"/>
      <c r="ADG56" s="50"/>
      <c r="ADH56" s="50"/>
      <c r="ADI56" s="50"/>
      <c r="ADJ56" s="50"/>
      <c r="ADK56" s="50"/>
      <c r="ADL56" s="50"/>
      <c r="ADM56" s="50"/>
      <c r="ADN56" s="50"/>
      <c r="ADO56" s="50"/>
      <c r="ADP56" s="50"/>
      <c r="ADQ56" s="50"/>
      <c r="ADR56" s="50"/>
      <c r="ADS56" s="50"/>
      <c r="ADT56" s="50"/>
      <c r="ADU56" s="50"/>
      <c r="ADV56" s="50"/>
      <c r="ADW56" s="50"/>
      <c r="ADX56" s="50"/>
      <c r="ADY56" s="50"/>
      <c r="ADZ56" s="50"/>
      <c r="AEA56" s="50"/>
      <c r="AEB56" s="50"/>
      <c r="AEC56" s="50"/>
      <c r="AED56" s="50"/>
      <c r="AEE56" s="50"/>
      <c r="AEF56" s="50"/>
      <c r="AEG56" s="50"/>
      <c r="AEH56" s="50"/>
      <c r="AEI56" s="50"/>
      <c r="AEJ56" s="50"/>
      <c r="AEK56" s="50"/>
      <c r="AEL56" s="50"/>
      <c r="AEM56" s="50"/>
      <c r="AEN56" s="50"/>
      <c r="AEO56" s="50"/>
      <c r="AEP56" s="50"/>
      <c r="AEQ56" s="50"/>
      <c r="AER56" s="50"/>
    </row>
    <row r="57" spans="1:824" s="51" customFormat="1" ht="54.95" customHeight="1" x14ac:dyDescent="0.3">
      <c r="A57" s="44">
        <v>27</v>
      </c>
      <c r="B57" s="55" t="s">
        <v>176</v>
      </c>
      <c r="C57" s="44">
        <v>3223004406</v>
      </c>
      <c r="D57" s="40" t="s">
        <v>95</v>
      </c>
      <c r="E57" s="56" t="s">
        <v>177</v>
      </c>
      <c r="F57" s="57" t="s">
        <v>72</v>
      </c>
      <c r="G57" s="56" t="s">
        <v>136</v>
      </c>
      <c r="H57" s="60">
        <v>26.1</v>
      </c>
      <c r="I57" s="61">
        <v>27</v>
      </c>
      <c r="J57" s="61">
        <f>8302762.15/1000</f>
        <v>8302.7621500000005</v>
      </c>
      <c r="K57" s="61">
        <v>8867.7000000000007</v>
      </c>
      <c r="L57" s="61">
        <v>7685.8</v>
      </c>
      <c r="M57" s="38">
        <v>9067</v>
      </c>
      <c r="N57" s="60">
        <f>75964/1000</f>
        <v>75.963999999999999</v>
      </c>
      <c r="O57" s="60">
        <v>140</v>
      </c>
      <c r="P57" s="60">
        <v>88.2</v>
      </c>
      <c r="Q57" s="60">
        <v>140</v>
      </c>
      <c r="R57" s="60">
        <v>2381.8000000000002</v>
      </c>
      <c r="S57" s="60">
        <f>19874/10000</f>
        <v>1.9874000000000001</v>
      </c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0"/>
      <c r="SD57" s="50"/>
      <c r="SE57" s="50"/>
      <c r="SF57" s="50"/>
      <c r="SG57" s="50"/>
      <c r="SH57" s="50"/>
      <c r="SI57" s="50"/>
      <c r="SJ57" s="50"/>
      <c r="SK57" s="50"/>
      <c r="SL57" s="50"/>
      <c r="SM57" s="50"/>
      <c r="SN57" s="50"/>
      <c r="SO57" s="50"/>
      <c r="SP57" s="50"/>
      <c r="SQ57" s="50"/>
      <c r="SR57" s="50"/>
      <c r="SS57" s="50"/>
      <c r="ST57" s="50"/>
      <c r="SU57" s="50"/>
      <c r="SV57" s="50"/>
      <c r="SW57" s="50"/>
      <c r="SX57" s="50"/>
      <c r="SY57" s="50"/>
      <c r="SZ57" s="50"/>
      <c r="TA57" s="50"/>
      <c r="TB57" s="50"/>
      <c r="TC57" s="50"/>
      <c r="TD57" s="50"/>
      <c r="TE57" s="50"/>
      <c r="TF57" s="50"/>
      <c r="TG57" s="50"/>
      <c r="TH57" s="50"/>
      <c r="TI57" s="50"/>
      <c r="TJ57" s="50"/>
      <c r="TK57" s="50"/>
      <c r="TL57" s="50"/>
      <c r="TM57" s="50"/>
      <c r="TN57" s="50"/>
      <c r="TO57" s="50"/>
      <c r="TP57" s="50"/>
      <c r="TQ57" s="50"/>
      <c r="TR57" s="50"/>
      <c r="TS57" s="50"/>
      <c r="TT57" s="50"/>
      <c r="TU57" s="50"/>
      <c r="TV57" s="50"/>
      <c r="TW57" s="50"/>
      <c r="TX57" s="50"/>
      <c r="TY57" s="50"/>
      <c r="TZ57" s="50"/>
      <c r="UA57" s="50"/>
      <c r="UB57" s="50"/>
      <c r="UC57" s="50"/>
      <c r="UD57" s="50"/>
      <c r="UE57" s="50"/>
      <c r="UF57" s="50"/>
      <c r="UG57" s="50"/>
      <c r="UH57" s="50"/>
      <c r="UI57" s="50"/>
      <c r="UJ57" s="50"/>
      <c r="UK57" s="50"/>
      <c r="UL57" s="50"/>
      <c r="UM57" s="50"/>
      <c r="UN57" s="50"/>
      <c r="UO57" s="50"/>
      <c r="UP57" s="50"/>
      <c r="UQ57" s="50"/>
      <c r="UR57" s="50"/>
      <c r="US57" s="50"/>
      <c r="UT57" s="50"/>
      <c r="UU57" s="50"/>
      <c r="UV57" s="50"/>
      <c r="UW57" s="50"/>
      <c r="UX57" s="50"/>
      <c r="UY57" s="50"/>
      <c r="UZ57" s="50"/>
      <c r="VA57" s="50"/>
      <c r="VB57" s="50"/>
      <c r="VC57" s="50"/>
      <c r="VD57" s="50"/>
      <c r="VE57" s="50"/>
      <c r="VF57" s="50"/>
      <c r="VG57" s="50"/>
      <c r="VH57" s="50"/>
      <c r="VI57" s="50"/>
      <c r="VJ57" s="50"/>
      <c r="VK57" s="50"/>
      <c r="VL57" s="50"/>
      <c r="VM57" s="50"/>
      <c r="VN57" s="50"/>
      <c r="VO57" s="50"/>
      <c r="VP57" s="50"/>
      <c r="VQ57" s="50"/>
      <c r="VR57" s="50"/>
      <c r="VS57" s="50"/>
      <c r="VT57" s="50"/>
      <c r="VU57" s="50"/>
      <c r="VV57" s="50"/>
      <c r="VW57" s="50"/>
      <c r="VX57" s="50"/>
      <c r="VY57" s="50"/>
      <c r="VZ57" s="50"/>
      <c r="WA57" s="50"/>
      <c r="WB57" s="50"/>
      <c r="WC57" s="50"/>
      <c r="WD57" s="50"/>
      <c r="WE57" s="50"/>
      <c r="WF57" s="50"/>
      <c r="WG57" s="50"/>
      <c r="WH57" s="50"/>
      <c r="WI57" s="50"/>
      <c r="WJ57" s="50"/>
      <c r="WK57" s="50"/>
      <c r="WL57" s="50"/>
      <c r="WM57" s="50"/>
      <c r="WN57" s="50"/>
      <c r="WO57" s="50"/>
      <c r="WP57" s="50"/>
      <c r="WQ57" s="50"/>
      <c r="WR57" s="50"/>
      <c r="WS57" s="50"/>
      <c r="WT57" s="50"/>
      <c r="WU57" s="50"/>
      <c r="WV57" s="50"/>
      <c r="WW57" s="50"/>
      <c r="WX57" s="50"/>
      <c r="WY57" s="50"/>
      <c r="WZ57" s="50"/>
      <c r="XA57" s="50"/>
      <c r="XB57" s="50"/>
      <c r="XC57" s="50"/>
      <c r="XD57" s="50"/>
      <c r="XE57" s="50"/>
      <c r="XF57" s="50"/>
      <c r="XG57" s="50"/>
      <c r="XH57" s="50"/>
      <c r="XI57" s="50"/>
      <c r="XJ57" s="50"/>
      <c r="XK57" s="50"/>
      <c r="XL57" s="50"/>
      <c r="XM57" s="50"/>
      <c r="XN57" s="50"/>
      <c r="XO57" s="50"/>
      <c r="XP57" s="50"/>
      <c r="XQ57" s="50"/>
      <c r="XR57" s="50"/>
      <c r="XS57" s="50"/>
      <c r="XT57" s="50"/>
      <c r="XU57" s="50"/>
      <c r="XV57" s="50"/>
      <c r="XW57" s="50"/>
      <c r="XX57" s="50"/>
      <c r="XY57" s="50"/>
      <c r="XZ57" s="50"/>
      <c r="YA57" s="50"/>
      <c r="YB57" s="50"/>
      <c r="YC57" s="50"/>
      <c r="YD57" s="50"/>
      <c r="YE57" s="50"/>
      <c r="YF57" s="50"/>
      <c r="YG57" s="50"/>
      <c r="YH57" s="50"/>
      <c r="YI57" s="50"/>
      <c r="YJ57" s="50"/>
      <c r="YK57" s="50"/>
      <c r="YL57" s="50"/>
      <c r="YM57" s="50"/>
      <c r="YN57" s="50"/>
      <c r="YO57" s="50"/>
      <c r="YP57" s="50"/>
      <c r="YQ57" s="50"/>
      <c r="YR57" s="50"/>
      <c r="YS57" s="50"/>
      <c r="YT57" s="50"/>
      <c r="YU57" s="50"/>
      <c r="YV57" s="50"/>
      <c r="YW57" s="50"/>
      <c r="YX57" s="50"/>
      <c r="YY57" s="50"/>
      <c r="YZ57" s="50"/>
      <c r="ZA57" s="50"/>
      <c r="ZB57" s="50"/>
      <c r="ZC57" s="50"/>
      <c r="ZD57" s="50"/>
      <c r="ZE57" s="50"/>
      <c r="ZF57" s="50"/>
      <c r="ZG57" s="50"/>
      <c r="ZH57" s="50"/>
      <c r="ZI57" s="50"/>
      <c r="ZJ57" s="50"/>
      <c r="ZK57" s="50"/>
      <c r="ZL57" s="50"/>
      <c r="ZM57" s="50"/>
      <c r="ZN57" s="50"/>
      <c r="ZO57" s="50"/>
      <c r="ZP57" s="50"/>
      <c r="ZQ57" s="50"/>
      <c r="ZR57" s="50"/>
      <c r="ZS57" s="50"/>
      <c r="ZT57" s="50"/>
      <c r="ZU57" s="50"/>
      <c r="ZV57" s="50"/>
      <c r="ZW57" s="50"/>
      <c r="ZX57" s="50"/>
      <c r="ZY57" s="50"/>
      <c r="ZZ57" s="50"/>
      <c r="AAA57" s="50"/>
      <c r="AAB57" s="50"/>
      <c r="AAC57" s="50"/>
      <c r="AAD57" s="50"/>
      <c r="AAE57" s="50"/>
      <c r="AAF57" s="50"/>
      <c r="AAG57" s="50"/>
      <c r="AAH57" s="50"/>
      <c r="AAI57" s="50"/>
      <c r="AAJ57" s="50"/>
      <c r="AAK57" s="50"/>
      <c r="AAL57" s="50"/>
      <c r="AAM57" s="50"/>
      <c r="AAN57" s="50"/>
      <c r="AAO57" s="50"/>
      <c r="AAP57" s="50"/>
      <c r="AAQ57" s="50"/>
      <c r="AAR57" s="50"/>
      <c r="AAS57" s="50"/>
      <c r="AAT57" s="50"/>
      <c r="AAU57" s="50"/>
      <c r="AAV57" s="50"/>
      <c r="AAW57" s="50"/>
      <c r="AAX57" s="50"/>
      <c r="AAY57" s="50"/>
      <c r="AAZ57" s="50"/>
      <c r="ABA57" s="50"/>
      <c r="ABB57" s="50"/>
      <c r="ABC57" s="50"/>
      <c r="ABD57" s="50"/>
      <c r="ABE57" s="50"/>
      <c r="ABF57" s="50"/>
      <c r="ABG57" s="50"/>
      <c r="ABH57" s="50"/>
      <c r="ABI57" s="50"/>
      <c r="ABJ57" s="50"/>
      <c r="ABK57" s="50"/>
      <c r="ABL57" s="50"/>
      <c r="ABM57" s="50"/>
      <c r="ABN57" s="50"/>
      <c r="ABO57" s="50"/>
      <c r="ABP57" s="50"/>
      <c r="ABQ57" s="50"/>
      <c r="ABR57" s="50"/>
      <c r="ABS57" s="50"/>
      <c r="ABT57" s="50"/>
      <c r="ABU57" s="50"/>
      <c r="ABV57" s="50"/>
      <c r="ABW57" s="50"/>
      <c r="ABX57" s="50"/>
      <c r="ABY57" s="50"/>
      <c r="ABZ57" s="50"/>
      <c r="ACA57" s="50"/>
      <c r="ACB57" s="50"/>
      <c r="ACC57" s="50"/>
      <c r="ACD57" s="50"/>
      <c r="ACE57" s="50"/>
      <c r="ACF57" s="50"/>
      <c r="ACG57" s="50"/>
      <c r="ACH57" s="50"/>
      <c r="ACI57" s="50"/>
      <c r="ACJ57" s="50"/>
      <c r="ACK57" s="50"/>
      <c r="ACL57" s="50"/>
      <c r="ACM57" s="50"/>
      <c r="ACN57" s="50"/>
      <c r="ACO57" s="50"/>
      <c r="ACP57" s="50"/>
      <c r="ACQ57" s="50"/>
      <c r="ACR57" s="50"/>
      <c r="ACS57" s="50"/>
      <c r="ACT57" s="50"/>
      <c r="ACU57" s="50"/>
      <c r="ACV57" s="50"/>
      <c r="ACW57" s="50"/>
      <c r="ACX57" s="50"/>
      <c r="ACY57" s="50"/>
      <c r="ACZ57" s="50"/>
      <c r="ADA57" s="50"/>
      <c r="ADB57" s="50"/>
      <c r="ADC57" s="50"/>
      <c r="ADD57" s="50"/>
      <c r="ADE57" s="50"/>
      <c r="ADF57" s="50"/>
      <c r="ADG57" s="50"/>
      <c r="ADH57" s="50"/>
      <c r="ADI57" s="50"/>
      <c r="ADJ57" s="50"/>
      <c r="ADK57" s="50"/>
      <c r="ADL57" s="50"/>
      <c r="ADM57" s="50"/>
      <c r="ADN57" s="50"/>
      <c r="ADO57" s="50"/>
      <c r="ADP57" s="50"/>
      <c r="ADQ57" s="50"/>
      <c r="ADR57" s="50"/>
      <c r="ADS57" s="50"/>
      <c r="ADT57" s="50"/>
      <c r="ADU57" s="50"/>
      <c r="ADV57" s="50"/>
      <c r="ADW57" s="50"/>
      <c r="ADX57" s="50"/>
      <c r="ADY57" s="50"/>
      <c r="ADZ57" s="50"/>
      <c r="AEA57" s="50"/>
      <c r="AEB57" s="50"/>
      <c r="AEC57" s="50"/>
      <c r="AED57" s="50"/>
      <c r="AEE57" s="50"/>
      <c r="AEF57" s="50"/>
      <c r="AEG57" s="50"/>
      <c r="AEH57" s="50"/>
      <c r="AEI57" s="50"/>
      <c r="AEJ57" s="50"/>
      <c r="AEK57" s="50"/>
      <c r="AEL57" s="50"/>
      <c r="AEM57" s="50"/>
      <c r="AEN57" s="50"/>
      <c r="AEO57" s="50"/>
      <c r="AEP57" s="50"/>
      <c r="AEQ57" s="50"/>
      <c r="AER57" s="50"/>
    </row>
    <row r="58" spans="1:824" s="51" customFormat="1" ht="54.95" customHeight="1" x14ac:dyDescent="0.3">
      <c r="A58" s="44">
        <v>28</v>
      </c>
      <c r="B58" s="55" t="s">
        <v>178</v>
      </c>
      <c r="C58" s="44">
        <v>3223004300</v>
      </c>
      <c r="D58" s="40" t="s">
        <v>95</v>
      </c>
      <c r="E58" s="56" t="s">
        <v>179</v>
      </c>
      <c r="F58" s="57" t="s">
        <v>72</v>
      </c>
      <c r="G58" s="56" t="s">
        <v>136</v>
      </c>
      <c r="H58" s="60">
        <v>16.3</v>
      </c>
      <c r="I58" s="61">
        <v>16</v>
      </c>
      <c r="J58" s="61">
        <f>5848049.8/1000</f>
        <v>5848.0497999999998</v>
      </c>
      <c r="K58" s="61">
        <v>6323.4</v>
      </c>
      <c r="L58" s="61">
        <v>5762.1</v>
      </c>
      <c r="M58" s="38">
        <v>6524</v>
      </c>
      <c r="N58" s="60">
        <f>14590.6/1000</f>
        <v>14.5906</v>
      </c>
      <c r="O58" s="60">
        <v>30</v>
      </c>
      <c r="P58" s="60">
        <v>6.9</v>
      </c>
      <c r="Q58" s="60">
        <v>30</v>
      </c>
      <c r="R58" s="60">
        <v>1661.8</v>
      </c>
      <c r="S58" s="60">
        <f>22666/10000</f>
        <v>2.2665999999999999</v>
      </c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  <c r="KR58" s="50"/>
      <c r="KS58" s="50"/>
      <c r="KT58" s="50"/>
      <c r="KU58" s="50"/>
      <c r="KV58" s="50"/>
      <c r="KW58" s="50"/>
      <c r="KX58" s="50"/>
      <c r="KY58" s="50"/>
      <c r="KZ58" s="50"/>
      <c r="LA58" s="50"/>
      <c r="LB58" s="50"/>
      <c r="LC58" s="50"/>
      <c r="LD58" s="50"/>
      <c r="LE58" s="50"/>
      <c r="LF58" s="50"/>
      <c r="LG58" s="50"/>
      <c r="LH58" s="50"/>
      <c r="LI58" s="50"/>
      <c r="LJ58" s="50"/>
      <c r="LK58" s="50"/>
      <c r="LL58" s="50"/>
      <c r="LM58" s="50"/>
      <c r="LN58" s="50"/>
      <c r="LO58" s="50"/>
      <c r="LP58" s="50"/>
      <c r="LQ58" s="50"/>
      <c r="LR58" s="50"/>
      <c r="LS58" s="50"/>
      <c r="LT58" s="50"/>
      <c r="LU58" s="50"/>
      <c r="LV58" s="50"/>
      <c r="LW58" s="50"/>
      <c r="LX58" s="50"/>
      <c r="LY58" s="50"/>
      <c r="LZ58" s="50"/>
      <c r="MA58" s="50"/>
      <c r="MB58" s="50"/>
      <c r="MC58" s="50"/>
      <c r="MD58" s="50"/>
      <c r="ME58" s="50"/>
      <c r="MF58" s="50"/>
      <c r="MG58" s="50"/>
      <c r="MH58" s="50"/>
      <c r="MI58" s="50"/>
      <c r="MJ58" s="50"/>
      <c r="MK58" s="50"/>
      <c r="ML58" s="50"/>
      <c r="MM58" s="50"/>
      <c r="MN58" s="50"/>
      <c r="MO58" s="50"/>
      <c r="MP58" s="50"/>
      <c r="MQ58" s="50"/>
      <c r="MR58" s="50"/>
      <c r="MS58" s="50"/>
      <c r="MT58" s="50"/>
      <c r="MU58" s="50"/>
      <c r="MV58" s="50"/>
      <c r="MW58" s="50"/>
      <c r="MX58" s="50"/>
      <c r="MY58" s="50"/>
      <c r="MZ58" s="50"/>
      <c r="NA58" s="50"/>
      <c r="NB58" s="50"/>
      <c r="NC58" s="50"/>
      <c r="ND58" s="50"/>
      <c r="NE58" s="50"/>
      <c r="NF58" s="50"/>
      <c r="NG58" s="50"/>
      <c r="NH58" s="50"/>
      <c r="NI58" s="50"/>
      <c r="NJ58" s="50"/>
      <c r="NK58" s="50"/>
      <c r="NL58" s="50"/>
      <c r="NM58" s="50"/>
      <c r="NN58" s="50"/>
      <c r="NO58" s="50"/>
      <c r="NP58" s="50"/>
      <c r="NQ58" s="50"/>
      <c r="NR58" s="50"/>
      <c r="NS58" s="50"/>
      <c r="NT58" s="50"/>
      <c r="NU58" s="50"/>
      <c r="NV58" s="50"/>
      <c r="NW58" s="50"/>
      <c r="NX58" s="50"/>
      <c r="NY58" s="50"/>
      <c r="NZ58" s="50"/>
      <c r="OA58" s="50"/>
      <c r="OB58" s="50"/>
      <c r="OC58" s="50"/>
      <c r="OD58" s="50"/>
      <c r="OE58" s="50"/>
      <c r="OF58" s="50"/>
      <c r="OG58" s="50"/>
      <c r="OH58" s="50"/>
      <c r="OI58" s="50"/>
      <c r="OJ58" s="50"/>
      <c r="OK58" s="50"/>
      <c r="OL58" s="50"/>
      <c r="OM58" s="50"/>
      <c r="ON58" s="50"/>
      <c r="OO58" s="50"/>
      <c r="OP58" s="50"/>
      <c r="OQ58" s="50"/>
      <c r="OR58" s="50"/>
      <c r="OS58" s="50"/>
      <c r="OT58" s="50"/>
      <c r="OU58" s="50"/>
      <c r="OV58" s="50"/>
      <c r="OW58" s="50"/>
      <c r="OX58" s="50"/>
      <c r="OY58" s="50"/>
      <c r="OZ58" s="50"/>
      <c r="PA58" s="50"/>
      <c r="PB58" s="50"/>
      <c r="PC58" s="50"/>
      <c r="PD58" s="50"/>
      <c r="PE58" s="50"/>
      <c r="PF58" s="50"/>
      <c r="PG58" s="50"/>
      <c r="PH58" s="50"/>
      <c r="PI58" s="50"/>
      <c r="PJ58" s="50"/>
      <c r="PK58" s="50"/>
      <c r="PL58" s="50"/>
      <c r="PM58" s="50"/>
      <c r="PN58" s="50"/>
      <c r="PO58" s="50"/>
      <c r="PP58" s="50"/>
      <c r="PQ58" s="50"/>
      <c r="PR58" s="50"/>
      <c r="PS58" s="50"/>
      <c r="PT58" s="50"/>
      <c r="PU58" s="50"/>
      <c r="PV58" s="50"/>
      <c r="PW58" s="50"/>
      <c r="PX58" s="50"/>
      <c r="PY58" s="50"/>
      <c r="PZ58" s="50"/>
      <c r="QA58" s="50"/>
      <c r="QB58" s="50"/>
      <c r="QC58" s="50"/>
      <c r="QD58" s="50"/>
      <c r="QE58" s="50"/>
      <c r="QF58" s="50"/>
      <c r="QG58" s="50"/>
      <c r="QH58" s="50"/>
      <c r="QI58" s="50"/>
      <c r="QJ58" s="50"/>
      <c r="QK58" s="50"/>
      <c r="QL58" s="50"/>
      <c r="QM58" s="50"/>
      <c r="QN58" s="50"/>
      <c r="QO58" s="50"/>
      <c r="QP58" s="50"/>
      <c r="QQ58" s="50"/>
      <c r="QR58" s="50"/>
      <c r="QS58" s="50"/>
      <c r="QT58" s="50"/>
      <c r="QU58" s="50"/>
      <c r="QV58" s="50"/>
      <c r="QW58" s="50"/>
      <c r="QX58" s="50"/>
      <c r="QY58" s="50"/>
      <c r="QZ58" s="50"/>
      <c r="RA58" s="50"/>
      <c r="RB58" s="50"/>
      <c r="RC58" s="50"/>
      <c r="RD58" s="50"/>
      <c r="RE58" s="50"/>
      <c r="RF58" s="50"/>
      <c r="RG58" s="50"/>
      <c r="RH58" s="50"/>
      <c r="RI58" s="50"/>
      <c r="RJ58" s="50"/>
      <c r="RK58" s="50"/>
      <c r="RL58" s="50"/>
      <c r="RM58" s="50"/>
      <c r="RN58" s="50"/>
      <c r="RO58" s="50"/>
      <c r="RP58" s="50"/>
      <c r="RQ58" s="50"/>
      <c r="RR58" s="50"/>
      <c r="RS58" s="50"/>
      <c r="RT58" s="50"/>
      <c r="RU58" s="50"/>
      <c r="RV58" s="50"/>
      <c r="RW58" s="50"/>
      <c r="RX58" s="50"/>
      <c r="RY58" s="50"/>
      <c r="RZ58" s="50"/>
      <c r="SA58" s="50"/>
      <c r="SB58" s="50"/>
      <c r="SC58" s="50"/>
      <c r="SD58" s="50"/>
      <c r="SE58" s="50"/>
      <c r="SF58" s="50"/>
      <c r="SG58" s="50"/>
      <c r="SH58" s="50"/>
      <c r="SI58" s="50"/>
      <c r="SJ58" s="50"/>
      <c r="SK58" s="50"/>
      <c r="SL58" s="50"/>
      <c r="SM58" s="50"/>
      <c r="SN58" s="50"/>
      <c r="SO58" s="50"/>
      <c r="SP58" s="50"/>
      <c r="SQ58" s="50"/>
      <c r="SR58" s="50"/>
      <c r="SS58" s="50"/>
      <c r="ST58" s="50"/>
      <c r="SU58" s="50"/>
      <c r="SV58" s="50"/>
      <c r="SW58" s="50"/>
      <c r="SX58" s="50"/>
      <c r="SY58" s="50"/>
      <c r="SZ58" s="50"/>
      <c r="TA58" s="50"/>
      <c r="TB58" s="50"/>
      <c r="TC58" s="50"/>
      <c r="TD58" s="50"/>
      <c r="TE58" s="50"/>
      <c r="TF58" s="50"/>
      <c r="TG58" s="50"/>
      <c r="TH58" s="50"/>
      <c r="TI58" s="50"/>
      <c r="TJ58" s="50"/>
      <c r="TK58" s="50"/>
      <c r="TL58" s="50"/>
      <c r="TM58" s="50"/>
      <c r="TN58" s="50"/>
      <c r="TO58" s="50"/>
      <c r="TP58" s="50"/>
      <c r="TQ58" s="50"/>
      <c r="TR58" s="50"/>
      <c r="TS58" s="50"/>
      <c r="TT58" s="50"/>
      <c r="TU58" s="50"/>
      <c r="TV58" s="50"/>
      <c r="TW58" s="50"/>
      <c r="TX58" s="50"/>
      <c r="TY58" s="50"/>
      <c r="TZ58" s="50"/>
      <c r="UA58" s="50"/>
      <c r="UB58" s="50"/>
      <c r="UC58" s="50"/>
      <c r="UD58" s="50"/>
      <c r="UE58" s="50"/>
      <c r="UF58" s="50"/>
      <c r="UG58" s="50"/>
      <c r="UH58" s="50"/>
      <c r="UI58" s="50"/>
      <c r="UJ58" s="50"/>
      <c r="UK58" s="50"/>
      <c r="UL58" s="50"/>
      <c r="UM58" s="50"/>
      <c r="UN58" s="50"/>
      <c r="UO58" s="50"/>
      <c r="UP58" s="50"/>
      <c r="UQ58" s="50"/>
      <c r="UR58" s="50"/>
      <c r="US58" s="50"/>
      <c r="UT58" s="50"/>
      <c r="UU58" s="50"/>
      <c r="UV58" s="50"/>
      <c r="UW58" s="50"/>
      <c r="UX58" s="50"/>
      <c r="UY58" s="50"/>
      <c r="UZ58" s="50"/>
      <c r="VA58" s="50"/>
      <c r="VB58" s="50"/>
      <c r="VC58" s="50"/>
      <c r="VD58" s="50"/>
      <c r="VE58" s="50"/>
      <c r="VF58" s="50"/>
      <c r="VG58" s="50"/>
      <c r="VH58" s="50"/>
      <c r="VI58" s="50"/>
      <c r="VJ58" s="50"/>
      <c r="VK58" s="50"/>
      <c r="VL58" s="50"/>
      <c r="VM58" s="50"/>
      <c r="VN58" s="50"/>
      <c r="VO58" s="50"/>
      <c r="VP58" s="50"/>
      <c r="VQ58" s="50"/>
      <c r="VR58" s="50"/>
      <c r="VS58" s="50"/>
      <c r="VT58" s="50"/>
      <c r="VU58" s="50"/>
      <c r="VV58" s="50"/>
      <c r="VW58" s="50"/>
      <c r="VX58" s="50"/>
      <c r="VY58" s="50"/>
      <c r="VZ58" s="50"/>
      <c r="WA58" s="50"/>
      <c r="WB58" s="50"/>
      <c r="WC58" s="50"/>
      <c r="WD58" s="50"/>
      <c r="WE58" s="50"/>
      <c r="WF58" s="50"/>
      <c r="WG58" s="50"/>
      <c r="WH58" s="50"/>
      <c r="WI58" s="50"/>
      <c r="WJ58" s="50"/>
      <c r="WK58" s="50"/>
      <c r="WL58" s="50"/>
      <c r="WM58" s="50"/>
      <c r="WN58" s="50"/>
      <c r="WO58" s="50"/>
      <c r="WP58" s="50"/>
      <c r="WQ58" s="50"/>
      <c r="WR58" s="50"/>
      <c r="WS58" s="50"/>
      <c r="WT58" s="50"/>
      <c r="WU58" s="50"/>
      <c r="WV58" s="50"/>
      <c r="WW58" s="50"/>
      <c r="WX58" s="50"/>
      <c r="WY58" s="50"/>
      <c r="WZ58" s="50"/>
      <c r="XA58" s="50"/>
      <c r="XB58" s="50"/>
      <c r="XC58" s="50"/>
      <c r="XD58" s="50"/>
      <c r="XE58" s="50"/>
      <c r="XF58" s="50"/>
      <c r="XG58" s="50"/>
      <c r="XH58" s="50"/>
      <c r="XI58" s="50"/>
      <c r="XJ58" s="50"/>
      <c r="XK58" s="50"/>
      <c r="XL58" s="50"/>
      <c r="XM58" s="50"/>
      <c r="XN58" s="50"/>
      <c r="XO58" s="50"/>
      <c r="XP58" s="50"/>
      <c r="XQ58" s="50"/>
      <c r="XR58" s="50"/>
      <c r="XS58" s="50"/>
      <c r="XT58" s="50"/>
      <c r="XU58" s="50"/>
      <c r="XV58" s="50"/>
      <c r="XW58" s="50"/>
      <c r="XX58" s="50"/>
      <c r="XY58" s="50"/>
      <c r="XZ58" s="50"/>
      <c r="YA58" s="50"/>
      <c r="YB58" s="50"/>
      <c r="YC58" s="50"/>
      <c r="YD58" s="50"/>
      <c r="YE58" s="50"/>
      <c r="YF58" s="50"/>
      <c r="YG58" s="50"/>
      <c r="YH58" s="50"/>
      <c r="YI58" s="50"/>
      <c r="YJ58" s="50"/>
      <c r="YK58" s="50"/>
      <c r="YL58" s="50"/>
      <c r="YM58" s="50"/>
      <c r="YN58" s="50"/>
      <c r="YO58" s="50"/>
      <c r="YP58" s="50"/>
      <c r="YQ58" s="50"/>
      <c r="YR58" s="50"/>
      <c r="YS58" s="50"/>
      <c r="YT58" s="50"/>
      <c r="YU58" s="50"/>
      <c r="YV58" s="50"/>
      <c r="YW58" s="50"/>
      <c r="YX58" s="50"/>
      <c r="YY58" s="50"/>
      <c r="YZ58" s="50"/>
      <c r="ZA58" s="50"/>
      <c r="ZB58" s="50"/>
      <c r="ZC58" s="50"/>
      <c r="ZD58" s="50"/>
      <c r="ZE58" s="50"/>
      <c r="ZF58" s="50"/>
      <c r="ZG58" s="50"/>
      <c r="ZH58" s="50"/>
      <c r="ZI58" s="50"/>
      <c r="ZJ58" s="50"/>
      <c r="ZK58" s="50"/>
      <c r="ZL58" s="50"/>
      <c r="ZM58" s="50"/>
      <c r="ZN58" s="50"/>
      <c r="ZO58" s="50"/>
      <c r="ZP58" s="50"/>
      <c r="ZQ58" s="50"/>
      <c r="ZR58" s="50"/>
      <c r="ZS58" s="50"/>
      <c r="ZT58" s="50"/>
      <c r="ZU58" s="50"/>
      <c r="ZV58" s="50"/>
      <c r="ZW58" s="50"/>
      <c r="ZX58" s="50"/>
      <c r="ZY58" s="50"/>
      <c r="ZZ58" s="50"/>
      <c r="AAA58" s="50"/>
      <c r="AAB58" s="50"/>
      <c r="AAC58" s="50"/>
      <c r="AAD58" s="50"/>
      <c r="AAE58" s="50"/>
      <c r="AAF58" s="50"/>
      <c r="AAG58" s="50"/>
      <c r="AAH58" s="50"/>
      <c r="AAI58" s="50"/>
      <c r="AAJ58" s="50"/>
      <c r="AAK58" s="50"/>
      <c r="AAL58" s="50"/>
      <c r="AAM58" s="50"/>
      <c r="AAN58" s="50"/>
      <c r="AAO58" s="50"/>
      <c r="AAP58" s="50"/>
      <c r="AAQ58" s="50"/>
      <c r="AAR58" s="50"/>
      <c r="AAS58" s="50"/>
      <c r="AAT58" s="50"/>
      <c r="AAU58" s="50"/>
      <c r="AAV58" s="50"/>
      <c r="AAW58" s="50"/>
      <c r="AAX58" s="50"/>
      <c r="AAY58" s="50"/>
      <c r="AAZ58" s="50"/>
      <c r="ABA58" s="50"/>
      <c r="ABB58" s="50"/>
      <c r="ABC58" s="50"/>
      <c r="ABD58" s="50"/>
      <c r="ABE58" s="50"/>
      <c r="ABF58" s="50"/>
      <c r="ABG58" s="50"/>
      <c r="ABH58" s="50"/>
      <c r="ABI58" s="50"/>
      <c r="ABJ58" s="50"/>
      <c r="ABK58" s="50"/>
      <c r="ABL58" s="50"/>
      <c r="ABM58" s="50"/>
      <c r="ABN58" s="50"/>
      <c r="ABO58" s="50"/>
      <c r="ABP58" s="50"/>
      <c r="ABQ58" s="50"/>
      <c r="ABR58" s="50"/>
      <c r="ABS58" s="50"/>
      <c r="ABT58" s="50"/>
      <c r="ABU58" s="50"/>
      <c r="ABV58" s="50"/>
      <c r="ABW58" s="50"/>
      <c r="ABX58" s="50"/>
      <c r="ABY58" s="50"/>
      <c r="ABZ58" s="50"/>
      <c r="ACA58" s="50"/>
      <c r="ACB58" s="50"/>
      <c r="ACC58" s="50"/>
      <c r="ACD58" s="50"/>
      <c r="ACE58" s="50"/>
      <c r="ACF58" s="50"/>
      <c r="ACG58" s="50"/>
      <c r="ACH58" s="50"/>
      <c r="ACI58" s="50"/>
      <c r="ACJ58" s="50"/>
      <c r="ACK58" s="50"/>
      <c r="ACL58" s="50"/>
      <c r="ACM58" s="50"/>
      <c r="ACN58" s="50"/>
      <c r="ACO58" s="50"/>
      <c r="ACP58" s="50"/>
      <c r="ACQ58" s="50"/>
      <c r="ACR58" s="50"/>
      <c r="ACS58" s="50"/>
      <c r="ACT58" s="50"/>
      <c r="ACU58" s="50"/>
      <c r="ACV58" s="50"/>
      <c r="ACW58" s="50"/>
      <c r="ACX58" s="50"/>
      <c r="ACY58" s="50"/>
      <c r="ACZ58" s="50"/>
      <c r="ADA58" s="50"/>
      <c r="ADB58" s="50"/>
      <c r="ADC58" s="50"/>
      <c r="ADD58" s="50"/>
      <c r="ADE58" s="50"/>
      <c r="ADF58" s="50"/>
      <c r="ADG58" s="50"/>
      <c r="ADH58" s="50"/>
      <c r="ADI58" s="50"/>
      <c r="ADJ58" s="50"/>
      <c r="ADK58" s="50"/>
      <c r="ADL58" s="50"/>
      <c r="ADM58" s="50"/>
      <c r="ADN58" s="50"/>
      <c r="ADO58" s="50"/>
      <c r="ADP58" s="50"/>
      <c r="ADQ58" s="50"/>
      <c r="ADR58" s="50"/>
      <c r="ADS58" s="50"/>
      <c r="ADT58" s="50"/>
      <c r="ADU58" s="50"/>
      <c r="ADV58" s="50"/>
      <c r="ADW58" s="50"/>
      <c r="ADX58" s="50"/>
      <c r="ADY58" s="50"/>
      <c r="ADZ58" s="50"/>
      <c r="AEA58" s="50"/>
      <c r="AEB58" s="50"/>
      <c r="AEC58" s="50"/>
      <c r="AED58" s="50"/>
      <c r="AEE58" s="50"/>
      <c r="AEF58" s="50"/>
      <c r="AEG58" s="50"/>
      <c r="AEH58" s="50"/>
      <c r="AEI58" s="50"/>
      <c r="AEJ58" s="50"/>
      <c r="AEK58" s="50"/>
      <c r="AEL58" s="50"/>
      <c r="AEM58" s="50"/>
      <c r="AEN58" s="50"/>
      <c r="AEO58" s="50"/>
      <c r="AEP58" s="50"/>
      <c r="AEQ58" s="50"/>
      <c r="AER58" s="50"/>
    </row>
    <row r="59" spans="1:824" s="51" customFormat="1" ht="54.95" customHeight="1" x14ac:dyDescent="0.3">
      <c r="A59" s="44">
        <v>29</v>
      </c>
      <c r="B59" s="55" t="s">
        <v>180</v>
      </c>
      <c r="C59" s="44">
        <v>3223004212</v>
      </c>
      <c r="D59" s="40" t="s">
        <v>95</v>
      </c>
      <c r="E59" s="56" t="s">
        <v>181</v>
      </c>
      <c r="F59" s="57" t="s">
        <v>73</v>
      </c>
      <c r="G59" s="56" t="s">
        <v>157</v>
      </c>
      <c r="H59" s="60">
        <v>14.7</v>
      </c>
      <c r="I59" s="61">
        <v>12</v>
      </c>
      <c r="J59" s="61">
        <f>5523929.2/1000</f>
        <v>5523.9292000000005</v>
      </c>
      <c r="K59" s="61">
        <v>6281.5</v>
      </c>
      <c r="L59" s="61">
        <v>4864.6000000000004</v>
      </c>
      <c r="M59" s="38">
        <v>6581.5</v>
      </c>
      <c r="N59" s="60">
        <f>53496.86/1000</f>
        <v>53.496859999999998</v>
      </c>
      <c r="O59" s="60">
        <v>55</v>
      </c>
      <c r="P59" s="60">
        <v>58</v>
      </c>
      <c r="Q59" s="60">
        <v>55</v>
      </c>
      <c r="R59" s="60">
        <v>2948.5</v>
      </c>
      <c r="S59" s="60">
        <f>10448/10000</f>
        <v>1.0448</v>
      </c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  <c r="MB59" s="50"/>
      <c r="MC59" s="50"/>
      <c r="MD59" s="50"/>
      <c r="ME59" s="50"/>
      <c r="MF59" s="50"/>
      <c r="MG59" s="50"/>
      <c r="MH59" s="50"/>
      <c r="MI59" s="50"/>
      <c r="MJ59" s="50"/>
      <c r="MK59" s="50"/>
      <c r="ML59" s="50"/>
      <c r="MM59" s="50"/>
      <c r="MN59" s="50"/>
      <c r="MO59" s="50"/>
      <c r="MP59" s="50"/>
      <c r="MQ59" s="50"/>
      <c r="MR59" s="50"/>
      <c r="MS59" s="50"/>
      <c r="MT59" s="50"/>
      <c r="MU59" s="50"/>
      <c r="MV59" s="50"/>
      <c r="MW59" s="50"/>
      <c r="MX59" s="50"/>
      <c r="MY59" s="50"/>
      <c r="MZ59" s="50"/>
      <c r="NA59" s="50"/>
      <c r="NB59" s="50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0"/>
      <c r="NT59" s="50"/>
      <c r="NU59" s="50"/>
      <c r="NV59" s="50"/>
      <c r="NW59" s="50"/>
      <c r="NX59" s="50"/>
      <c r="NY59" s="50"/>
      <c r="NZ59" s="50"/>
      <c r="OA59" s="50"/>
      <c r="OB59" s="50"/>
      <c r="OC59" s="50"/>
      <c r="OD59" s="50"/>
      <c r="OE59" s="50"/>
      <c r="OF59" s="50"/>
      <c r="OG59" s="50"/>
      <c r="OH59" s="50"/>
      <c r="OI59" s="50"/>
      <c r="OJ59" s="50"/>
      <c r="OK59" s="50"/>
      <c r="OL59" s="50"/>
      <c r="OM59" s="50"/>
      <c r="ON59" s="50"/>
      <c r="OO59" s="50"/>
      <c r="OP59" s="50"/>
      <c r="OQ59" s="50"/>
      <c r="OR59" s="50"/>
      <c r="OS59" s="50"/>
      <c r="OT59" s="50"/>
      <c r="OU59" s="50"/>
      <c r="OV59" s="50"/>
      <c r="OW59" s="50"/>
      <c r="OX59" s="50"/>
      <c r="OY59" s="50"/>
      <c r="OZ59" s="50"/>
      <c r="PA59" s="50"/>
      <c r="PB59" s="50"/>
      <c r="PC59" s="50"/>
      <c r="PD59" s="50"/>
      <c r="PE59" s="50"/>
      <c r="PF59" s="50"/>
      <c r="PG59" s="50"/>
      <c r="PH59" s="50"/>
      <c r="PI59" s="50"/>
      <c r="PJ59" s="50"/>
      <c r="PK59" s="50"/>
      <c r="PL59" s="50"/>
      <c r="PM59" s="50"/>
      <c r="PN59" s="50"/>
      <c r="PO59" s="50"/>
      <c r="PP59" s="50"/>
      <c r="PQ59" s="50"/>
      <c r="PR59" s="50"/>
      <c r="PS59" s="50"/>
      <c r="PT59" s="50"/>
      <c r="PU59" s="50"/>
      <c r="PV59" s="50"/>
      <c r="PW59" s="50"/>
      <c r="PX59" s="50"/>
      <c r="PY59" s="50"/>
      <c r="PZ59" s="50"/>
      <c r="QA59" s="50"/>
      <c r="QB59" s="50"/>
      <c r="QC59" s="50"/>
      <c r="QD59" s="50"/>
      <c r="QE59" s="50"/>
      <c r="QF59" s="50"/>
      <c r="QG59" s="50"/>
      <c r="QH59" s="50"/>
      <c r="QI59" s="50"/>
      <c r="QJ59" s="50"/>
      <c r="QK59" s="50"/>
      <c r="QL59" s="50"/>
      <c r="QM59" s="50"/>
      <c r="QN59" s="50"/>
      <c r="QO59" s="50"/>
      <c r="QP59" s="50"/>
      <c r="QQ59" s="50"/>
      <c r="QR59" s="50"/>
      <c r="QS59" s="50"/>
      <c r="QT59" s="50"/>
      <c r="QU59" s="50"/>
      <c r="QV59" s="50"/>
      <c r="QW59" s="50"/>
      <c r="QX59" s="50"/>
      <c r="QY59" s="50"/>
      <c r="QZ59" s="50"/>
      <c r="RA59" s="50"/>
      <c r="RB59" s="50"/>
      <c r="RC59" s="50"/>
      <c r="RD59" s="50"/>
      <c r="RE59" s="50"/>
      <c r="RF59" s="50"/>
      <c r="RG59" s="50"/>
      <c r="RH59" s="50"/>
      <c r="RI59" s="50"/>
      <c r="RJ59" s="50"/>
      <c r="RK59" s="50"/>
      <c r="RL59" s="50"/>
      <c r="RM59" s="50"/>
      <c r="RN59" s="50"/>
      <c r="RO59" s="50"/>
      <c r="RP59" s="50"/>
      <c r="RQ59" s="50"/>
      <c r="RR59" s="50"/>
      <c r="RS59" s="50"/>
      <c r="RT59" s="50"/>
      <c r="RU59" s="50"/>
      <c r="RV59" s="50"/>
      <c r="RW59" s="50"/>
      <c r="RX59" s="50"/>
      <c r="RY59" s="50"/>
      <c r="RZ59" s="50"/>
      <c r="SA59" s="50"/>
      <c r="SB59" s="50"/>
      <c r="SC59" s="50"/>
      <c r="SD59" s="50"/>
      <c r="SE59" s="50"/>
      <c r="SF59" s="50"/>
      <c r="SG59" s="50"/>
      <c r="SH59" s="50"/>
      <c r="SI59" s="50"/>
      <c r="SJ59" s="50"/>
      <c r="SK59" s="50"/>
      <c r="SL59" s="50"/>
      <c r="SM59" s="50"/>
      <c r="SN59" s="50"/>
      <c r="SO59" s="50"/>
      <c r="SP59" s="50"/>
      <c r="SQ59" s="50"/>
      <c r="SR59" s="50"/>
      <c r="SS59" s="50"/>
      <c r="ST59" s="50"/>
      <c r="SU59" s="50"/>
      <c r="SV59" s="50"/>
      <c r="SW59" s="50"/>
      <c r="SX59" s="50"/>
      <c r="SY59" s="50"/>
      <c r="SZ59" s="50"/>
      <c r="TA59" s="50"/>
      <c r="TB59" s="50"/>
      <c r="TC59" s="50"/>
      <c r="TD59" s="50"/>
      <c r="TE59" s="50"/>
      <c r="TF59" s="50"/>
      <c r="TG59" s="50"/>
      <c r="TH59" s="50"/>
      <c r="TI59" s="50"/>
      <c r="TJ59" s="50"/>
      <c r="TK59" s="50"/>
      <c r="TL59" s="50"/>
      <c r="TM59" s="50"/>
      <c r="TN59" s="50"/>
      <c r="TO59" s="50"/>
      <c r="TP59" s="50"/>
      <c r="TQ59" s="50"/>
      <c r="TR59" s="50"/>
      <c r="TS59" s="50"/>
      <c r="TT59" s="50"/>
      <c r="TU59" s="50"/>
      <c r="TV59" s="50"/>
      <c r="TW59" s="50"/>
      <c r="TX59" s="50"/>
      <c r="TY59" s="50"/>
      <c r="TZ59" s="50"/>
      <c r="UA59" s="50"/>
      <c r="UB59" s="50"/>
      <c r="UC59" s="50"/>
      <c r="UD59" s="50"/>
      <c r="UE59" s="50"/>
      <c r="UF59" s="50"/>
      <c r="UG59" s="50"/>
      <c r="UH59" s="50"/>
      <c r="UI59" s="50"/>
      <c r="UJ59" s="50"/>
      <c r="UK59" s="50"/>
      <c r="UL59" s="50"/>
      <c r="UM59" s="50"/>
      <c r="UN59" s="50"/>
      <c r="UO59" s="50"/>
      <c r="UP59" s="50"/>
      <c r="UQ59" s="50"/>
      <c r="UR59" s="50"/>
      <c r="US59" s="50"/>
      <c r="UT59" s="50"/>
      <c r="UU59" s="50"/>
      <c r="UV59" s="50"/>
      <c r="UW59" s="50"/>
      <c r="UX59" s="50"/>
      <c r="UY59" s="50"/>
      <c r="UZ59" s="50"/>
      <c r="VA59" s="50"/>
      <c r="VB59" s="50"/>
      <c r="VC59" s="50"/>
      <c r="VD59" s="50"/>
      <c r="VE59" s="50"/>
      <c r="VF59" s="50"/>
      <c r="VG59" s="50"/>
      <c r="VH59" s="50"/>
      <c r="VI59" s="50"/>
      <c r="VJ59" s="50"/>
      <c r="VK59" s="50"/>
      <c r="VL59" s="50"/>
      <c r="VM59" s="50"/>
      <c r="VN59" s="50"/>
      <c r="VO59" s="50"/>
      <c r="VP59" s="50"/>
      <c r="VQ59" s="50"/>
      <c r="VR59" s="50"/>
      <c r="VS59" s="50"/>
      <c r="VT59" s="50"/>
      <c r="VU59" s="50"/>
      <c r="VV59" s="50"/>
      <c r="VW59" s="50"/>
      <c r="VX59" s="50"/>
      <c r="VY59" s="50"/>
      <c r="VZ59" s="50"/>
      <c r="WA59" s="50"/>
      <c r="WB59" s="50"/>
      <c r="WC59" s="50"/>
      <c r="WD59" s="50"/>
      <c r="WE59" s="50"/>
      <c r="WF59" s="50"/>
      <c r="WG59" s="50"/>
      <c r="WH59" s="50"/>
      <c r="WI59" s="50"/>
      <c r="WJ59" s="50"/>
      <c r="WK59" s="50"/>
      <c r="WL59" s="50"/>
      <c r="WM59" s="50"/>
      <c r="WN59" s="50"/>
      <c r="WO59" s="50"/>
      <c r="WP59" s="50"/>
      <c r="WQ59" s="50"/>
      <c r="WR59" s="50"/>
      <c r="WS59" s="50"/>
      <c r="WT59" s="50"/>
      <c r="WU59" s="50"/>
      <c r="WV59" s="50"/>
      <c r="WW59" s="50"/>
      <c r="WX59" s="50"/>
      <c r="WY59" s="50"/>
      <c r="WZ59" s="50"/>
      <c r="XA59" s="50"/>
      <c r="XB59" s="50"/>
      <c r="XC59" s="50"/>
      <c r="XD59" s="50"/>
      <c r="XE59" s="50"/>
      <c r="XF59" s="50"/>
      <c r="XG59" s="50"/>
      <c r="XH59" s="50"/>
      <c r="XI59" s="50"/>
      <c r="XJ59" s="50"/>
      <c r="XK59" s="50"/>
      <c r="XL59" s="50"/>
      <c r="XM59" s="50"/>
      <c r="XN59" s="50"/>
      <c r="XO59" s="50"/>
      <c r="XP59" s="50"/>
      <c r="XQ59" s="50"/>
      <c r="XR59" s="50"/>
      <c r="XS59" s="50"/>
      <c r="XT59" s="50"/>
      <c r="XU59" s="50"/>
      <c r="XV59" s="50"/>
      <c r="XW59" s="50"/>
      <c r="XX59" s="50"/>
      <c r="XY59" s="50"/>
      <c r="XZ59" s="50"/>
      <c r="YA59" s="50"/>
      <c r="YB59" s="50"/>
      <c r="YC59" s="50"/>
      <c r="YD59" s="50"/>
      <c r="YE59" s="50"/>
      <c r="YF59" s="50"/>
      <c r="YG59" s="50"/>
      <c r="YH59" s="50"/>
      <c r="YI59" s="50"/>
      <c r="YJ59" s="50"/>
      <c r="YK59" s="50"/>
      <c r="YL59" s="50"/>
      <c r="YM59" s="50"/>
      <c r="YN59" s="50"/>
      <c r="YO59" s="50"/>
      <c r="YP59" s="50"/>
      <c r="YQ59" s="50"/>
      <c r="YR59" s="50"/>
      <c r="YS59" s="50"/>
      <c r="YT59" s="50"/>
      <c r="YU59" s="50"/>
      <c r="YV59" s="50"/>
      <c r="YW59" s="50"/>
      <c r="YX59" s="50"/>
      <c r="YY59" s="50"/>
      <c r="YZ59" s="50"/>
      <c r="ZA59" s="50"/>
      <c r="ZB59" s="50"/>
      <c r="ZC59" s="50"/>
      <c r="ZD59" s="50"/>
      <c r="ZE59" s="50"/>
      <c r="ZF59" s="50"/>
      <c r="ZG59" s="50"/>
      <c r="ZH59" s="50"/>
      <c r="ZI59" s="50"/>
      <c r="ZJ59" s="50"/>
      <c r="ZK59" s="50"/>
      <c r="ZL59" s="50"/>
      <c r="ZM59" s="50"/>
      <c r="ZN59" s="50"/>
      <c r="ZO59" s="50"/>
      <c r="ZP59" s="50"/>
      <c r="ZQ59" s="50"/>
      <c r="ZR59" s="50"/>
      <c r="ZS59" s="50"/>
      <c r="ZT59" s="50"/>
      <c r="ZU59" s="50"/>
      <c r="ZV59" s="50"/>
      <c r="ZW59" s="50"/>
      <c r="ZX59" s="50"/>
      <c r="ZY59" s="50"/>
      <c r="ZZ59" s="50"/>
      <c r="AAA59" s="50"/>
      <c r="AAB59" s="50"/>
      <c r="AAC59" s="50"/>
      <c r="AAD59" s="50"/>
      <c r="AAE59" s="50"/>
      <c r="AAF59" s="50"/>
      <c r="AAG59" s="50"/>
      <c r="AAH59" s="50"/>
      <c r="AAI59" s="50"/>
      <c r="AAJ59" s="50"/>
      <c r="AAK59" s="50"/>
      <c r="AAL59" s="50"/>
      <c r="AAM59" s="50"/>
      <c r="AAN59" s="50"/>
      <c r="AAO59" s="50"/>
      <c r="AAP59" s="50"/>
      <c r="AAQ59" s="50"/>
      <c r="AAR59" s="50"/>
      <c r="AAS59" s="50"/>
      <c r="AAT59" s="50"/>
      <c r="AAU59" s="50"/>
      <c r="AAV59" s="50"/>
      <c r="AAW59" s="50"/>
      <c r="AAX59" s="50"/>
      <c r="AAY59" s="50"/>
      <c r="AAZ59" s="50"/>
      <c r="ABA59" s="50"/>
      <c r="ABB59" s="50"/>
      <c r="ABC59" s="50"/>
      <c r="ABD59" s="50"/>
      <c r="ABE59" s="50"/>
      <c r="ABF59" s="50"/>
      <c r="ABG59" s="50"/>
      <c r="ABH59" s="50"/>
      <c r="ABI59" s="50"/>
      <c r="ABJ59" s="50"/>
      <c r="ABK59" s="50"/>
      <c r="ABL59" s="50"/>
      <c r="ABM59" s="50"/>
      <c r="ABN59" s="50"/>
      <c r="ABO59" s="50"/>
      <c r="ABP59" s="50"/>
      <c r="ABQ59" s="50"/>
      <c r="ABR59" s="50"/>
      <c r="ABS59" s="50"/>
      <c r="ABT59" s="50"/>
      <c r="ABU59" s="50"/>
      <c r="ABV59" s="50"/>
      <c r="ABW59" s="50"/>
      <c r="ABX59" s="50"/>
      <c r="ABY59" s="50"/>
      <c r="ABZ59" s="50"/>
      <c r="ACA59" s="50"/>
      <c r="ACB59" s="50"/>
      <c r="ACC59" s="50"/>
      <c r="ACD59" s="50"/>
      <c r="ACE59" s="50"/>
      <c r="ACF59" s="50"/>
      <c r="ACG59" s="50"/>
      <c r="ACH59" s="50"/>
      <c r="ACI59" s="50"/>
      <c r="ACJ59" s="50"/>
      <c r="ACK59" s="50"/>
      <c r="ACL59" s="50"/>
      <c r="ACM59" s="50"/>
      <c r="ACN59" s="50"/>
      <c r="ACO59" s="50"/>
      <c r="ACP59" s="50"/>
      <c r="ACQ59" s="50"/>
      <c r="ACR59" s="50"/>
      <c r="ACS59" s="50"/>
      <c r="ACT59" s="50"/>
      <c r="ACU59" s="50"/>
      <c r="ACV59" s="50"/>
      <c r="ACW59" s="50"/>
      <c r="ACX59" s="50"/>
      <c r="ACY59" s="50"/>
      <c r="ACZ59" s="50"/>
      <c r="ADA59" s="50"/>
      <c r="ADB59" s="50"/>
      <c r="ADC59" s="50"/>
      <c r="ADD59" s="50"/>
      <c r="ADE59" s="50"/>
      <c r="ADF59" s="50"/>
      <c r="ADG59" s="50"/>
      <c r="ADH59" s="50"/>
      <c r="ADI59" s="50"/>
      <c r="ADJ59" s="50"/>
      <c r="ADK59" s="50"/>
      <c r="ADL59" s="50"/>
      <c r="ADM59" s="50"/>
      <c r="ADN59" s="50"/>
      <c r="ADO59" s="50"/>
      <c r="ADP59" s="50"/>
      <c r="ADQ59" s="50"/>
      <c r="ADR59" s="50"/>
      <c r="ADS59" s="50"/>
      <c r="ADT59" s="50"/>
      <c r="ADU59" s="50"/>
      <c r="ADV59" s="50"/>
      <c r="ADW59" s="50"/>
      <c r="ADX59" s="50"/>
      <c r="ADY59" s="50"/>
      <c r="ADZ59" s="50"/>
      <c r="AEA59" s="50"/>
      <c r="AEB59" s="50"/>
      <c r="AEC59" s="50"/>
      <c r="AED59" s="50"/>
      <c r="AEE59" s="50"/>
      <c r="AEF59" s="50"/>
      <c r="AEG59" s="50"/>
      <c r="AEH59" s="50"/>
      <c r="AEI59" s="50"/>
      <c r="AEJ59" s="50"/>
      <c r="AEK59" s="50"/>
      <c r="AEL59" s="50"/>
      <c r="AEM59" s="50"/>
      <c r="AEN59" s="50"/>
      <c r="AEO59" s="50"/>
      <c r="AEP59" s="50"/>
      <c r="AEQ59" s="50"/>
      <c r="AER59" s="50"/>
    </row>
    <row r="60" spans="1:824" s="51" customFormat="1" ht="54.95" customHeight="1" x14ac:dyDescent="0.3">
      <c r="A60" s="44">
        <v>30</v>
      </c>
      <c r="B60" s="47" t="s">
        <v>182</v>
      </c>
      <c r="C60" s="44">
        <v>3223004702</v>
      </c>
      <c r="D60" s="40" t="s">
        <v>95</v>
      </c>
      <c r="E60" s="35" t="s">
        <v>183</v>
      </c>
      <c r="F60" s="44" t="s">
        <v>72</v>
      </c>
      <c r="G60" s="35" t="s">
        <v>136</v>
      </c>
      <c r="H60" s="38">
        <v>29.7</v>
      </c>
      <c r="I60" s="39">
        <v>27</v>
      </c>
      <c r="J60" s="39">
        <f>10346138.45/1000</f>
        <v>10346.138449999999</v>
      </c>
      <c r="K60" s="39">
        <v>11148</v>
      </c>
      <c r="L60" s="39">
        <v>9759.6</v>
      </c>
      <c r="M60" s="38">
        <v>11348</v>
      </c>
      <c r="N60" s="38">
        <f>237110.14/1000</f>
        <v>237.11014</v>
      </c>
      <c r="O60" s="38">
        <v>320</v>
      </c>
      <c r="P60" s="38">
        <v>223.6</v>
      </c>
      <c r="Q60" s="38">
        <v>320</v>
      </c>
      <c r="R60" s="38">
        <v>2630.1</v>
      </c>
      <c r="S60" s="38">
        <f>12946/10000</f>
        <v>1.2946</v>
      </c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  <c r="MB60" s="50"/>
      <c r="MC60" s="50"/>
      <c r="MD60" s="50"/>
      <c r="ME60" s="50"/>
      <c r="MF60" s="50"/>
      <c r="MG60" s="50"/>
      <c r="MH60" s="50"/>
      <c r="MI60" s="50"/>
      <c r="MJ60" s="50"/>
      <c r="MK60" s="50"/>
      <c r="ML60" s="50"/>
      <c r="MM60" s="50"/>
      <c r="MN60" s="50"/>
      <c r="MO60" s="50"/>
      <c r="MP60" s="50"/>
      <c r="MQ60" s="50"/>
      <c r="MR60" s="50"/>
      <c r="MS60" s="50"/>
      <c r="MT60" s="50"/>
      <c r="MU60" s="50"/>
      <c r="MV60" s="50"/>
      <c r="MW60" s="50"/>
      <c r="MX60" s="50"/>
      <c r="MY60" s="50"/>
      <c r="MZ60" s="50"/>
      <c r="NA60" s="50"/>
      <c r="NB60" s="50"/>
      <c r="NC60" s="50"/>
      <c r="ND60" s="50"/>
      <c r="NE60" s="50"/>
      <c r="NF60" s="50"/>
      <c r="NG60" s="50"/>
      <c r="NH60" s="50"/>
      <c r="NI60" s="50"/>
      <c r="NJ60" s="50"/>
      <c r="NK60" s="50"/>
      <c r="NL60" s="50"/>
      <c r="NM60" s="50"/>
      <c r="NN60" s="50"/>
      <c r="NO60" s="50"/>
      <c r="NP60" s="50"/>
      <c r="NQ60" s="50"/>
      <c r="NR60" s="50"/>
      <c r="NS60" s="50"/>
      <c r="NT60" s="50"/>
      <c r="NU60" s="50"/>
      <c r="NV60" s="50"/>
      <c r="NW60" s="50"/>
      <c r="NX60" s="50"/>
      <c r="NY60" s="50"/>
      <c r="NZ60" s="50"/>
      <c r="OA60" s="50"/>
      <c r="OB60" s="50"/>
      <c r="OC60" s="50"/>
      <c r="OD60" s="50"/>
      <c r="OE60" s="50"/>
      <c r="OF60" s="50"/>
      <c r="OG60" s="50"/>
      <c r="OH60" s="50"/>
      <c r="OI60" s="50"/>
      <c r="OJ60" s="50"/>
      <c r="OK60" s="50"/>
      <c r="OL60" s="50"/>
      <c r="OM60" s="50"/>
      <c r="ON60" s="50"/>
      <c r="OO60" s="50"/>
      <c r="OP60" s="50"/>
      <c r="OQ60" s="50"/>
      <c r="OR60" s="50"/>
      <c r="OS60" s="50"/>
      <c r="OT60" s="50"/>
      <c r="OU60" s="50"/>
      <c r="OV60" s="50"/>
      <c r="OW60" s="50"/>
      <c r="OX60" s="50"/>
      <c r="OY60" s="50"/>
      <c r="OZ60" s="50"/>
      <c r="PA60" s="50"/>
      <c r="PB60" s="50"/>
      <c r="PC60" s="50"/>
      <c r="PD60" s="50"/>
      <c r="PE60" s="50"/>
      <c r="PF60" s="50"/>
      <c r="PG60" s="50"/>
      <c r="PH60" s="50"/>
      <c r="PI60" s="50"/>
      <c r="PJ60" s="50"/>
      <c r="PK60" s="50"/>
      <c r="PL60" s="50"/>
      <c r="PM60" s="50"/>
      <c r="PN60" s="50"/>
      <c r="PO60" s="50"/>
      <c r="PP60" s="50"/>
      <c r="PQ60" s="50"/>
      <c r="PR60" s="50"/>
      <c r="PS60" s="50"/>
      <c r="PT60" s="50"/>
      <c r="PU60" s="50"/>
      <c r="PV60" s="50"/>
      <c r="PW60" s="50"/>
      <c r="PX60" s="50"/>
      <c r="PY60" s="50"/>
      <c r="PZ60" s="50"/>
      <c r="QA60" s="50"/>
      <c r="QB60" s="50"/>
      <c r="QC60" s="50"/>
      <c r="QD60" s="50"/>
      <c r="QE60" s="50"/>
      <c r="QF60" s="50"/>
      <c r="QG60" s="50"/>
      <c r="QH60" s="50"/>
      <c r="QI60" s="50"/>
      <c r="QJ60" s="50"/>
      <c r="QK60" s="50"/>
      <c r="QL60" s="50"/>
      <c r="QM60" s="50"/>
      <c r="QN60" s="50"/>
      <c r="QO60" s="50"/>
      <c r="QP60" s="50"/>
      <c r="QQ60" s="50"/>
      <c r="QR60" s="50"/>
      <c r="QS60" s="50"/>
      <c r="QT60" s="50"/>
      <c r="QU60" s="50"/>
      <c r="QV60" s="50"/>
      <c r="QW60" s="50"/>
      <c r="QX60" s="50"/>
      <c r="QY60" s="50"/>
      <c r="QZ60" s="50"/>
      <c r="RA60" s="50"/>
      <c r="RB60" s="50"/>
      <c r="RC60" s="50"/>
      <c r="RD60" s="50"/>
      <c r="RE60" s="50"/>
      <c r="RF60" s="50"/>
      <c r="RG60" s="50"/>
      <c r="RH60" s="50"/>
      <c r="RI60" s="50"/>
      <c r="RJ60" s="50"/>
      <c r="RK60" s="50"/>
      <c r="RL60" s="50"/>
      <c r="RM60" s="50"/>
      <c r="RN60" s="50"/>
      <c r="RO60" s="50"/>
      <c r="RP60" s="50"/>
      <c r="RQ60" s="50"/>
      <c r="RR60" s="50"/>
      <c r="RS60" s="50"/>
      <c r="RT60" s="50"/>
      <c r="RU60" s="50"/>
      <c r="RV60" s="50"/>
      <c r="RW60" s="50"/>
      <c r="RX60" s="50"/>
      <c r="RY60" s="50"/>
      <c r="RZ60" s="50"/>
      <c r="SA60" s="50"/>
      <c r="SB60" s="50"/>
      <c r="SC60" s="50"/>
      <c r="SD60" s="50"/>
      <c r="SE60" s="50"/>
      <c r="SF60" s="50"/>
      <c r="SG60" s="50"/>
      <c r="SH60" s="50"/>
      <c r="SI60" s="50"/>
      <c r="SJ60" s="50"/>
      <c r="SK60" s="50"/>
      <c r="SL60" s="50"/>
      <c r="SM60" s="50"/>
      <c r="SN60" s="50"/>
      <c r="SO60" s="50"/>
      <c r="SP60" s="50"/>
      <c r="SQ60" s="50"/>
      <c r="SR60" s="50"/>
      <c r="SS60" s="50"/>
      <c r="ST60" s="50"/>
      <c r="SU60" s="50"/>
      <c r="SV60" s="50"/>
      <c r="SW60" s="50"/>
      <c r="SX60" s="50"/>
      <c r="SY60" s="50"/>
      <c r="SZ60" s="50"/>
      <c r="TA60" s="50"/>
      <c r="TB60" s="50"/>
      <c r="TC60" s="50"/>
      <c r="TD60" s="50"/>
      <c r="TE60" s="50"/>
      <c r="TF60" s="50"/>
      <c r="TG60" s="50"/>
      <c r="TH60" s="50"/>
      <c r="TI60" s="50"/>
      <c r="TJ60" s="50"/>
      <c r="TK60" s="50"/>
      <c r="TL60" s="50"/>
      <c r="TM60" s="50"/>
      <c r="TN60" s="50"/>
      <c r="TO60" s="50"/>
      <c r="TP60" s="50"/>
      <c r="TQ60" s="50"/>
      <c r="TR60" s="50"/>
      <c r="TS60" s="50"/>
      <c r="TT60" s="50"/>
      <c r="TU60" s="50"/>
      <c r="TV60" s="50"/>
      <c r="TW60" s="50"/>
      <c r="TX60" s="50"/>
      <c r="TY60" s="50"/>
      <c r="TZ60" s="50"/>
      <c r="UA60" s="50"/>
      <c r="UB60" s="50"/>
      <c r="UC60" s="50"/>
      <c r="UD60" s="50"/>
      <c r="UE60" s="50"/>
      <c r="UF60" s="50"/>
      <c r="UG60" s="50"/>
      <c r="UH60" s="50"/>
      <c r="UI60" s="50"/>
      <c r="UJ60" s="50"/>
      <c r="UK60" s="50"/>
      <c r="UL60" s="50"/>
      <c r="UM60" s="50"/>
      <c r="UN60" s="50"/>
      <c r="UO60" s="50"/>
      <c r="UP60" s="50"/>
      <c r="UQ60" s="50"/>
      <c r="UR60" s="50"/>
      <c r="US60" s="50"/>
      <c r="UT60" s="50"/>
      <c r="UU60" s="50"/>
      <c r="UV60" s="50"/>
      <c r="UW60" s="50"/>
      <c r="UX60" s="50"/>
      <c r="UY60" s="50"/>
      <c r="UZ60" s="50"/>
      <c r="VA60" s="50"/>
      <c r="VB60" s="50"/>
      <c r="VC60" s="50"/>
      <c r="VD60" s="50"/>
      <c r="VE60" s="50"/>
      <c r="VF60" s="50"/>
      <c r="VG60" s="50"/>
      <c r="VH60" s="50"/>
      <c r="VI60" s="50"/>
      <c r="VJ60" s="50"/>
      <c r="VK60" s="50"/>
      <c r="VL60" s="50"/>
      <c r="VM60" s="50"/>
      <c r="VN60" s="50"/>
      <c r="VO60" s="50"/>
      <c r="VP60" s="50"/>
      <c r="VQ60" s="50"/>
      <c r="VR60" s="50"/>
      <c r="VS60" s="50"/>
      <c r="VT60" s="50"/>
      <c r="VU60" s="50"/>
      <c r="VV60" s="50"/>
      <c r="VW60" s="50"/>
      <c r="VX60" s="50"/>
      <c r="VY60" s="50"/>
      <c r="VZ60" s="50"/>
      <c r="WA60" s="50"/>
      <c r="WB60" s="50"/>
      <c r="WC60" s="50"/>
      <c r="WD60" s="50"/>
      <c r="WE60" s="50"/>
      <c r="WF60" s="50"/>
      <c r="WG60" s="50"/>
      <c r="WH60" s="50"/>
      <c r="WI60" s="50"/>
      <c r="WJ60" s="50"/>
      <c r="WK60" s="50"/>
      <c r="WL60" s="50"/>
      <c r="WM60" s="50"/>
      <c r="WN60" s="50"/>
      <c r="WO60" s="50"/>
      <c r="WP60" s="50"/>
      <c r="WQ60" s="50"/>
      <c r="WR60" s="50"/>
      <c r="WS60" s="50"/>
      <c r="WT60" s="50"/>
      <c r="WU60" s="50"/>
      <c r="WV60" s="50"/>
      <c r="WW60" s="50"/>
      <c r="WX60" s="50"/>
      <c r="WY60" s="50"/>
      <c r="WZ60" s="50"/>
      <c r="XA60" s="50"/>
      <c r="XB60" s="50"/>
      <c r="XC60" s="50"/>
      <c r="XD60" s="50"/>
      <c r="XE60" s="50"/>
      <c r="XF60" s="50"/>
      <c r="XG60" s="50"/>
      <c r="XH60" s="50"/>
      <c r="XI60" s="50"/>
      <c r="XJ60" s="50"/>
      <c r="XK60" s="50"/>
      <c r="XL60" s="50"/>
      <c r="XM60" s="50"/>
      <c r="XN60" s="50"/>
      <c r="XO60" s="50"/>
      <c r="XP60" s="50"/>
      <c r="XQ60" s="50"/>
      <c r="XR60" s="50"/>
      <c r="XS60" s="50"/>
      <c r="XT60" s="50"/>
      <c r="XU60" s="50"/>
      <c r="XV60" s="50"/>
      <c r="XW60" s="50"/>
      <c r="XX60" s="50"/>
      <c r="XY60" s="50"/>
      <c r="XZ60" s="50"/>
      <c r="YA60" s="50"/>
      <c r="YB60" s="50"/>
      <c r="YC60" s="50"/>
      <c r="YD60" s="50"/>
      <c r="YE60" s="50"/>
      <c r="YF60" s="50"/>
      <c r="YG60" s="50"/>
      <c r="YH60" s="50"/>
      <c r="YI60" s="50"/>
      <c r="YJ60" s="50"/>
      <c r="YK60" s="50"/>
      <c r="YL60" s="50"/>
      <c r="YM60" s="50"/>
      <c r="YN60" s="50"/>
      <c r="YO60" s="50"/>
      <c r="YP60" s="50"/>
      <c r="YQ60" s="50"/>
      <c r="YR60" s="50"/>
      <c r="YS60" s="50"/>
      <c r="YT60" s="50"/>
      <c r="YU60" s="50"/>
      <c r="YV60" s="50"/>
      <c r="YW60" s="50"/>
      <c r="YX60" s="50"/>
      <c r="YY60" s="50"/>
      <c r="YZ60" s="50"/>
      <c r="ZA60" s="50"/>
      <c r="ZB60" s="50"/>
      <c r="ZC60" s="50"/>
      <c r="ZD60" s="50"/>
      <c r="ZE60" s="50"/>
      <c r="ZF60" s="50"/>
      <c r="ZG60" s="50"/>
      <c r="ZH60" s="50"/>
      <c r="ZI60" s="50"/>
      <c r="ZJ60" s="50"/>
      <c r="ZK60" s="50"/>
      <c r="ZL60" s="50"/>
      <c r="ZM60" s="50"/>
      <c r="ZN60" s="50"/>
      <c r="ZO60" s="50"/>
      <c r="ZP60" s="50"/>
      <c r="ZQ60" s="50"/>
      <c r="ZR60" s="50"/>
      <c r="ZS60" s="50"/>
      <c r="ZT60" s="50"/>
      <c r="ZU60" s="50"/>
      <c r="ZV60" s="50"/>
      <c r="ZW60" s="50"/>
      <c r="ZX60" s="50"/>
      <c r="ZY60" s="50"/>
      <c r="ZZ60" s="50"/>
      <c r="AAA60" s="50"/>
      <c r="AAB60" s="50"/>
      <c r="AAC60" s="50"/>
      <c r="AAD60" s="50"/>
      <c r="AAE60" s="50"/>
      <c r="AAF60" s="50"/>
      <c r="AAG60" s="50"/>
      <c r="AAH60" s="50"/>
      <c r="AAI60" s="50"/>
      <c r="AAJ60" s="50"/>
      <c r="AAK60" s="50"/>
      <c r="AAL60" s="50"/>
      <c r="AAM60" s="50"/>
      <c r="AAN60" s="50"/>
      <c r="AAO60" s="50"/>
      <c r="AAP60" s="50"/>
      <c r="AAQ60" s="50"/>
      <c r="AAR60" s="50"/>
      <c r="AAS60" s="50"/>
      <c r="AAT60" s="50"/>
      <c r="AAU60" s="50"/>
      <c r="AAV60" s="50"/>
      <c r="AAW60" s="50"/>
      <c r="AAX60" s="50"/>
      <c r="AAY60" s="50"/>
      <c r="AAZ60" s="50"/>
      <c r="ABA60" s="50"/>
      <c r="ABB60" s="50"/>
      <c r="ABC60" s="50"/>
      <c r="ABD60" s="50"/>
      <c r="ABE60" s="50"/>
      <c r="ABF60" s="50"/>
      <c r="ABG60" s="50"/>
      <c r="ABH60" s="50"/>
      <c r="ABI60" s="50"/>
      <c r="ABJ60" s="50"/>
      <c r="ABK60" s="50"/>
      <c r="ABL60" s="50"/>
      <c r="ABM60" s="50"/>
      <c r="ABN60" s="50"/>
      <c r="ABO60" s="50"/>
      <c r="ABP60" s="50"/>
      <c r="ABQ60" s="50"/>
      <c r="ABR60" s="50"/>
      <c r="ABS60" s="50"/>
      <c r="ABT60" s="50"/>
      <c r="ABU60" s="50"/>
      <c r="ABV60" s="50"/>
      <c r="ABW60" s="50"/>
      <c r="ABX60" s="50"/>
      <c r="ABY60" s="50"/>
      <c r="ABZ60" s="50"/>
      <c r="ACA60" s="50"/>
      <c r="ACB60" s="50"/>
      <c r="ACC60" s="50"/>
      <c r="ACD60" s="50"/>
      <c r="ACE60" s="50"/>
      <c r="ACF60" s="50"/>
      <c r="ACG60" s="50"/>
      <c r="ACH60" s="50"/>
      <c r="ACI60" s="50"/>
      <c r="ACJ60" s="50"/>
      <c r="ACK60" s="50"/>
      <c r="ACL60" s="50"/>
      <c r="ACM60" s="50"/>
      <c r="ACN60" s="50"/>
      <c r="ACO60" s="50"/>
      <c r="ACP60" s="50"/>
      <c r="ACQ60" s="50"/>
      <c r="ACR60" s="50"/>
      <c r="ACS60" s="50"/>
      <c r="ACT60" s="50"/>
      <c r="ACU60" s="50"/>
      <c r="ACV60" s="50"/>
      <c r="ACW60" s="50"/>
      <c r="ACX60" s="50"/>
      <c r="ACY60" s="50"/>
      <c r="ACZ60" s="50"/>
      <c r="ADA60" s="50"/>
      <c r="ADB60" s="50"/>
      <c r="ADC60" s="50"/>
      <c r="ADD60" s="50"/>
      <c r="ADE60" s="50"/>
      <c r="ADF60" s="50"/>
      <c r="ADG60" s="50"/>
      <c r="ADH60" s="50"/>
      <c r="ADI60" s="50"/>
      <c r="ADJ60" s="50"/>
      <c r="ADK60" s="50"/>
      <c r="ADL60" s="50"/>
      <c r="ADM60" s="50"/>
      <c r="ADN60" s="50"/>
      <c r="ADO60" s="50"/>
      <c r="ADP60" s="50"/>
      <c r="ADQ60" s="50"/>
      <c r="ADR60" s="50"/>
      <c r="ADS60" s="50"/>
      <c r="ADT60" s="50"/>
      <c r="ADU60" s="50"/>
      <c r="ADV60" s="50"/>
      <c r="ADW60" s="50"/>
      <c r="ADX60" s="50"/>
      <c r="ADY60" s="50"/>
      <c r="ADZ60" s="50"/>
      <c r="AEA60" s="50"/>
      <c r="AEB60" s="50"/>
      <c r="AEC60" s="50"/>
      <c r="AED60" s="50"/>
      <c r="AEE60" s="50"/>
      <c r="AEF60" s="50"/>
      <c r="AEG60" s="50"/>
      <c r="AEH60" s="50"/>
      <c r="AEI60" s="50"/>
      <c r="AEJ60" s="50"/>
      <c r="AEK60" s="50"/>
      <c r="AEL60" s="50"/>
      <c r="AEM60" s="50"/>
      <c r="AEN60" s="50"/>
      <c r="AEO60" s="50"/>
      <c r="AEP60" s="50"/>
      <c r="AEQ60" s="50"/>
      <c r="AER60" s="50"/>
    </row>
    <row r="61" spans="1:824" s="51" customFormat="1" ht="54.95" customHeight="1" x14ac:dyDescent="0.3">
      <c r="A61" s="44">
        <v>31</v>
      </c>
      <c r="B61" s="47" t="s">
        <v>184</v>
      </c>
      <c r="C61" s="44">
        <v>3223004251</v>
      </c>
      <c r="D61" s="40" t="s">
        <v>95</v>
      </c>
      <c r="E61" s="35" t="s">
        <v>185</v>
      </c>
      <c r="F61" s="44" t="s">
        <v>73</v>
      </c>
      <c r="G61" s="35" t="s">
        <v>157</v>
      </c>
      <c r="H61" s="38">
        <v>16.100000000000001</v>
      </c>
      <c r="I61" s="39">
        <v>17</v>
      </c>
      <c r="J61" s="39">
        <f>4869563.11/1000</f>
        <v>4869.5631100000001</v>
      </c>
      <c r="K61" s="39">
        <v>5189.5</v>
      </c>
      <c r="L61" s="39">
        <v>4569</v>
      </c>
      <c r="M61" s="38">
        <v>5289</v>
      </c>
      <c r="N61" s="38">
        <f>25250/1000</f>
        <v>25.25</v>
      </c>
      <c r="O61" s="38">
        <v>50</v>
      </c>
      <c r="P61" s="38">
        <v>47</v>
      </c>
      <c r="Q61" s="38">
        <v>50</v>
      </c>
      <c r="R61" s="38">
        <v>1467.4</v>
      </c>
      <c r="S61" s="38">
        <f>13384/10000</f>
        <v>1.3384</v>
      </c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  <c r="KR61" s="50"/>
      <c r="KS61" s="50"/>
      <c r="KT61" s="50"/>
      <c r="KU61" s="50"/>
      <c r="KV61" s="50"/>
      <c r="KW61" s="50"/>
      <c r="KX61" s="50"/>
      <c r="KY61" s="50"/>
      <c r="KZ61" s="50"/>
      <c r="LA61" s="50"/>
      <c r="LB61" s="50"/>
      <c r="LC61" s="50"/>
      <c r="LD61" s="50"/>
      <c r="LE61" s="50"/>
      <c r="LF61" s="50"/>
      <c r="LG61" s="50"/>
      <c r="LH61" s="50"/>
      <c r="LI61" s="50"/>
      <c r="LJ61" s="50"/>
      <c r="LK61" s="50"/>
      <c r="LL61" s="50"/>
      <c r="LM61" s="50"/>
      <c r="LN61" s="50"/>
      <c r="LO61" s="50"/>
      <c r="LP61" s="50"/>
      <c r="LQ61" s="50"/>
      <c r="LR61" s="50"/>
      <c r="LS61" s="50"/>
      <c r="LT61" s="50"/>
      <c r="LU61" s="50"/>
      <c r="LV61" s="50"/>
      <c r="LW61" s="50"/>
      <c r="LX61" s="50"/>
      <c r="LY61" s="50"/>
      <c r="LZ61" s="50"/>
      <c r="MA61" s="50"/>
      <c r="MB61" s="50"/>
      <c r="MC61" s="50"/>
      <c r="MD61" s="50"/>
      <c r="ME61" s="50"/>
      <c r="MF61" s="50"/>
      <c r="MG61" s="50"/>
      <c r="MH61" s="50"/>
      <c r="MI61" s="50"/>
      <c r="MJ61" s="50"/>
      <c r="MK61" s="50"/>
      <c r="ML61" s="50"/>
      <c r="MM61" s="50"/>
      <c r="MN61" s="50"/>
      <c r="MO61" s="50"/>
      <c r="MP61" s="50"/>
      <c r="MQ61" s="50"/>
      <c r="MR61" s="50"/>
      <c r="MS61" s="50"/>
      <c r="MT61" s="50"/>
      <c r="MU61" s="50"/>
      <c r="MV61" s="50"/>
      <c r="MW61" s="50"/>
      <c r="MX61" s="50"/>
      <c r="MY61" s="50"/>
      <c r="MZ61" s="50"/>
      <c r="NA61" s="50"/>
      <c r="NB61" s="50"/>
      <c r="NC61" s="50"/>
      <c r="ND61" s="50"/>
      <c r="NE61" s="50"/>
      <c r="NF61" s="50"/>
      <c r="NG61" s="50"/>
      <c r="NH61" s="50"/>
      <c r="NI61" s="50"/>
      <c r="NJ61" s="50"/>
      <c r="NK61" s="50"/>
      <c r="NL61" s="50"/>
      <c r="NM61" s="50"/>
      <c r="NN61" s="50"/>
      <c r="NO61" s="50"/>
      <c r="NP61" s="50"/>
      <c r="NQ61" s="50"/>
      <c r="NR61" s="50"/>
      <c r="NS61" s="50"/>
      <c r="NT61" s="50"/>
      <c r="NU61" s="50"/>
      <c r="NV61" s="50"/>
      <c r="NW61" s="50"/>
      <c r="NX61" s="50"/>
      <c r="NY61" s="50"/>
      <c r="NZ61" s="50"/>
      <c r="OA61" s="50"/>
      <c r="OB61" s="50"/>
      <c r="OC61" s="50"/>
      <c r="OD61" s="50"/>
      <c r="OE61" s="50"/>
      <c r="OF61" s="50"/>
      <c r="OG61" s="50"/>
      <c r="OH61" s="50"/>
      <c r="OI61" s="50"/>
      <c r="OJ61" s="50"/>
      <c r="OK61" s="50"/>
      <c r="OL61" s="50"/>
      <c r="OM61" s="50"/>
      <c r="ON61" s="50"/>
      <c r="OO61" s="50"/>
      <c r="OP61" s="50"/>
      <c r="OQ61" s="50"/>
      <c r="OR61" s="50"/>
      <c r="OS61" s="50"/>
      <c r="OT61" s="50"/>
      <c r="OU61" s="50"/>
      <c r="OV61" s="50"/>
      <c r="OW61" s="50"/>
      <c r="OX61" s="50"/>
      <c r="OY61" s="50"/>
      <c r="OZ61" s="50"/>
      <c r="PA61" s="50"/>
      <c r="PB61" s="50"/>
      <c r="PC61" s="50"/>
      <c r="PD61" s="50"/>
      <c r="PE61" s="50"/>
      <c r="PF61" s="50"/>
      <c r="PG61" s="50"/>
      <c r="PH61" s="50"/>
      <c r="PI61" s="50"/>
      <c r="PJ61" s="50"/>
      <c r="PK61" s="50"/>
      <c r="PL61" s="50"/>
      <c r="PM61" s="50"/>
      <c r="PN61" s="50"/>
      <c r="PO61" s="50"/>
      <c r="PP61" s="50"/>
      <c r="PQ61" s="50"/>
      <c r="PR61" s="50"/>
      <c r="PS61" s="50"/>
      <c r="PT61" s="50"/>
      <c r="PU61" s="50"/>
      <c r="PV61" s="50"/>
      <c r="PW61" s="50"/>
      <c r="PX61" s="50"/>
      <c r="PY61" s="50"/>
      <c r="PZ61" s="50"/>
      <c r="QA61" s="50"/>
      <c r="QB61" s="50"/>
      <c r="QC61" s="50"/>
      <c r="QD61" s="50"/>
      <c r="QE61" s="50"/>
      <c r="QF61" s="50"/>
      <c r="QG61" s="50"/>
      <c r="QH61" s="50"/>
      <c r="QI61" s="50"/>
      <c r="QJ61" s="50"/>
      <c r="QK61" s="50"/>
      <c r="QL61" s="50"/>
      <c r="QM61" s="50"/>
      <c r="QN61" s="50"/>
      <c r="QO61" s="50"/>
      <c r="QP61" s="50"/>
      <c r="QQ61" s="50"/>
      <c r="QR61" s="50"/>
      <c r="QS61" s="50"/>
      <c r="QT61" s="50"/>
      <c r="QU61" s="50"/>
      <c r="QV61" s="50"/>
      <c r="QW61" s="50"/>
      <c r="QX61" s="50"/>
      <c r="QY61" s="50"/>
      <c r="QZ61" s="50"/>
      <c r="RA61" s="50"/>
      <c r="RB61" s="50"/>
      <c r="RC61" s="50"/>
      <c r="RD61" s="50"/>
      <c r="RE61" s="50"/>
      <c r="RF61" s="50"/>
      <c r="RG61" s="50"/>
      <c r="RH61" s="50"/>
      <c r="RI61" s="50"/>
      <c r="RJ61" s="50"/>
      <c r="RK61" s="50"/>
      <c r="RL61" s="50"/>
      <c r="RM61" s="50"/>
      <c r="RN61" s="50"/>
      <c r="RO61" s="50"/>
      <c r="RP61" s="50"/>
      <c r="RQ61" s="50"/>
      <c r="RR61" s="50"/>
      <c r="RS61" s="50"/>
      <c r="RT61" s="50"/>
      <c r="RU61" s="50"/>
      <c r="RV61" s="50"/>
      <c r="RW61" s="50"/>
      <c r="RX61" s="50"/>
      <c r="RY61" s="50"/>
      <c r="RZ61" s="50"/>
      <c r="SA61" s="50"/>
      <c r="SB61" s="50"/>
      <c r="SC61" s="50"/>
      <c r="SD61" s="50"/>
      <c r="SE61" s="50"/>
      <c r="SF61" s="50"/>
      <c r="SG61" s="50"/>
      <c r="SH61" s="50"/>
      <c r="SI61" s="50"/>
      <c r="SJ61" s="50"/>
      <c r="SK61" s="50"/>
      <c r="SL61" s="50"/>
      <c r="SM61" s="50"/>
      <c r="SN61" s="50"/>
      <c r="SO61" s="50"/>
      <c r="SP61" s="50"/>
      <c r="SQ61" s="50"/>
      <c r="SR61" s="50"/>
      <c r="SS61" s="50"/>
      <c r="ST61" s="50"/>
      <c r="SU61" s="50"/>
      <c r="SV61" s="50"/>
      <c r="SW61" s="50"/>
      <c r="SX61" s="50"/>
      <c r="SY61" s="50"/>
      <c r="SZ61" s="50"/>
      <c r="TA61" s="50"/>
      <c r="TB61" s="50"/>
      <c r="TC61" s="50"/>
      <c r="TD61" s="50"/>
      <c r="TE61" s="50"/>
      <c r="TF61" s="50"/>
      <c r="TG61" s="50"/>
      <c r="TH61" s="50"/>
      <c r="TI61" s="50"/>
      <c r="TJ61" s="50"/>
      <c r="TK61" s="50"/>
      <c r="TL61" s="50"/>
      <c r="TM61" s="50"/>
      <c r="TN61" s="50"/>
      <c r="TO61" s="50"/>
      <c r="TP61" s="50"/>
      <c r="TQ61" s="50"/>
      <c r="TR61" s="50"/>
      <c r="TS61" s="50"/>
      <c r="TT61" s="50"/>
      <c r="TU61" s="50"/>
      <c r="TV61" s="50"/>
      <c r="TW61" s="50"/>
      <c r="TX61" s="50"/>
      <c r="TY61" s="50"/>
      <c r="TZ61" s="50"/>
      <c r="UA61" s="50"/>
      <c r="UB61" s="50"/>
      <c r="UC61" s="50"/>
      <c r="UD61" s="50"/>
      <c r="UE61" s="50"/>
      <c r="UF61" s="50"/>
      <c r="UG61" s="50"/>
      <c r="UH61" s="50"/>
      <c r="UI61" s="50"/>
      <c r="UJ61" s="50"/>
      <c r="UK61" s="50"/>
      <c r="UL61" s="50"/>
      <c r="UM61" s="50"/>
      <c r="UN61" s="50"/>
      <c r="UO61" s="50"/>
      <c r="UP61" s="50"/>
      <c r="UQ61" s="50"/>
      <c r="UR61" s="50"/>
      <c r="US61" s="50"/>
      <c r="UT61" s="50"/>
      <c r="UU61" s="50"/>
      <c r="UV61" s="50"/>
      <c r="UW61" s="50"/>
      <c r="UX61" s="50"/>
      <c r="UY61" s="50"/>
      <c r="UZ61" s="50"/>
      <c r="VA61" s="50"/>
      <c r="VB61" s="50"/>
      <c r="VC61" s="50"/>
      <c r="VD61" s="50"/>
      <c r="VE61" s="50"/>
      <c r="VF61" s="50"/>
      <c r="VG61" s="50"/>
      <c r="VH61" s="50"/>
      <c r="VI61" s="50"/>
      <c r="VJ61" s="50"/>
      <c r="VK61" s="50"/>
      <c r="VL61" s="50"/>
      <c r="VM61" s="50"/>
      <c r="VN61" s="50"/>
      <c r="VO61" s="50"/>
      <c r="VP61" s="50"/>
      <c r="VQ61" s="50"/>
      <c r="VR61" s="50"/>
      <c r="VS61" s="50"/>
      <c r="VT61" s="50"/>
      <c r="VU61" s="50"/>
      <c r="VV61" s="50"/>
      <c r="VW61" s="50"/>
      <c r="VX61" s="50"/>
      <c r="VY61" s="50"/>
      <c r="VZ61" s="50"/>
      <c r="WA61" s="50"/>
      <c r="WB61" s="50"/>
      <c r="WC61" s="50"/>
      <c r="WD61" s="50"/>
      <c r="WE61" s="50"/>
      <c r="WF61" s="50"/>
      <c r="WG61" s="50"/>
      <c r="WH61" s="50"/>
      <c r="WI61" s="50"/>
      <c r="WJ61" s="50"/>
      <c r="WK61" s="50"/>
      <c r="WL61" s="50"/>
      <c r="WM61" s="50"/>
      <c r="WN61" s="50"/>
      <c r="WO61" s="50"/>
      <c r="WP61" s="50"/>
      <c r="WQ61" s="50"/>
      <c r="WR61" s="50"/>
      <c r="WS61" s="50"/>
      <c r="WT61" s="50"/>
      <c r="WU61" s="50"/>
      <c r="WV61" s="50"/>
      <c r="WW61" s="50"/>
      <c r="WX61" s="50"/>
      <c r="WY61" s="50"/>
      <c r="WZ61" s="50"/>
      <c r="XA61" s="50"/>
      <c r="XB61" s="50"/>
      <c r="XC61" s="50"/>
      <c r="XD61" s="50"/>
      <c r="XE61" s="50"/>
      <c r="XF61" s="50"/>
      <c r="XG61" s="50"/>
      <c r="XH61" s="50"/>
      <c r="XI61" s="50"/>
      <c r="XJ61" s="50"/>
      <c r="XK61" s="50"/>
      <c r="XL61" s="50"/>
      <c r="XM61" s="50"/>
      <c r="XN61" s="50"/>
      <c r="XO61" s="50"/>
      <c r="XP61" s="50"/>
      <c r="XQ61" s="50"/>
      <c r="XR61" s="50"/>
      <c r="XS61" s="50"/>
      <c r="XT61" s="50"/>
      <c r="XU61" s="50"/>
      <c r="XV61" s="50"/>
      <c r="XW61" s="50"/>
      <c r="XX61" s="50"/>
      <c r="XY61" s="50"/>
      <c r="XZ61" s="50"/>
      <c r="YA61" s="50"/>
      <c r="YB61" s="50"/>
      <c r="YC61" s="50"/>
      <c r="YD61" s="50"/>
      <c r="YE61" s="50"/>
      <c r="YF61" s="50"/>
      <c r="YG61" s="50"/>
      <c r="YH61" s="50"/>
      <c r="YI61" s="50"/>
      <c r="YJ61" s="50"/>
      <c r="YK61" s="50"/>
      <c r="YL61" s="50"/>
      <c r="YM61" s="50"/>
      <c r="YN61" s="50"/>
      <c r="YO61" s="50"/>
      <c r="YP61" s="50"/>
      <c r="YQ61" s="50"/>
      <c r="YR61" s="50"/>
      <c r="YS61" s="50"/>
      <c r="YT61" s="50"/>
      <c r="YU61" s="50"/>
      <c r="YV61" s="50"/>
      <c r="YW61" s="50"/>
      <c r="YX61" s="50"/>
      <c r="YY61" s="50"/>
      <c r="YZ61" s="50"/>
      <c r="ZA61" s="50"/>
      <c r="ZB61" s="50"/>
      <c r="ZC61" s="50"/>
      <c r="ZD61" s="50"/>
      <c r="ZE61" s="50"/>
      <c r="ZF61" s="50"/>
      <c r="ZG61" s="50"/>
      <c r="ZH61" s="50"/>
      <c r="ZI61" s="50"/>
      <c r="ZJ61" s="50"/>
      <c r="ZK61" s="50"/>
      <c r="ZL61" s="50"/>
      <c r="ZM61" s="50"/>
      <c r="ZN61" s="50"/>
      <c r="ZO61" s="50"/>
      <c r="ZP61" s="50"/>
      <c r="ZQ61" s="50"/>
      <c r="ZR61" s="50"/>
      <c r="ZS61" s="50"/>
      <c r="ZT61" s="50"/>
      <c r="ZU61" s="50"/>
      <c r="ZV61" s="50"/>
      <c r="ZW61" s="50"/>
      <c r="ZX61" s="50"/>
      <c r="ZY61" s="50"/>
      <c r="ZZ61" s="50"/>
      <c r="AAA61" s="50"/>
      <c r="AAB61" s="50"/>
      <c r="AAC61" s="50"/>
      <c r="AAD61" s="50"/>
      <c r="AAE61" s="50"/>
      <c r="AAF61" s="50"/>
      <c r="AAG61" s="50"/>
      <c r="AAH61" s="50"/>
      <c r="AAI61" s="50"/>
      <c r="AAJ61" s="50"/>
      <c r="AAK61" s="50"/>
      <c r="AAL61" s="50"/>
      <c r="AAM61" s="50"/>
      <c r="AAN61" s="50"/>
      <c r="AAO61" s="50"/>
      <c r="AAP61" s="50"/>
      <c r="AAQ61" s="50"/>
      <c r="AAR61" s="50"/>
      <c r="AAS61" s="50"/>
      <c r="AAT61" s="50"/>
      <c r="AAU61" s="50"/>
      <c r="AAV61" s="50"/>
      <c r="AAW61" s="50"/>
      <c r="AAX61" s="50"/>
      <c r="AAY61" s="50"/>
      <c r="AAZ61" s="50"/>
      <c r="ABA61" s="50"/>
      <c r="ABB61" s="50"/>
      <c r="ABC61" s="50"/>
      <c r="ABD61" s="50"/>
      <c r="ABE61" s="50"/>
      <c r="ABF61" s="50"/>
      <c r="ABG61" s="50"/>
      <c r="ABH61" s="50"/>
      <c r="ABI61" s="50"/>
      <c r="ABJ61" s="50"/>
      <c r="ABK61" s="50"/>
      <c r="ABL61" s="50"/>
      <c r="ABM61" s="50"/>
      <c r="ABN61" s="50"/>
      <c r="ABO61" s="50"/>
      <c r="ABP61" s="50"/>
      <c r="ABQ61" s="50"/>
      <c r="ABR61" s="50"/>
      <c r="ABS61" s="50"/>
      <c r="ABT61" s="50"/>
      <c r="ABU61" s="50"/>
      <c r="ABV61" s="50"/>
      <c r="ABW61" s="50"/>
      <c r="ABX61" s="50"/>
      <c r="ABY61" s="50"/>
      <c r="ABZ61" s="50"/>
      <c r="ACA61" s="50"/>
      <c r="ACB61" s="50"/>
      <c r="ACC61" s="50"/>
      <c r="ACD61" s="50"/>
      <c r="ACE61" s="50"/>
      <c r="ACF61" s="50"/>
      <c r="ACG61" s="50"/>
      <c r="ACH61" s="50"/>
      <c r="ACI61" s="50"/>
      <c r="ACJ61" s="50"/>
      <c r="ACK61" s="50"/>
      <c r="ACL61" s="50"/>
      <c r="ACM61" s="50"/>
      <c r="ACN61" s="50"/>
      <c r="ACO61" s="50"/>
      <c r="ACP61" s="50"/>
      <c r="ACQ61" s="50"/>
      <c r="ACR61" s="50"/>
      <c r="ACS61" s="50"/>
      <c r="ACT61" s="50"/>
      <c r="ACU61" s="50"/>
      <c r="ACV61" s="50"/>
      <c r="ACW61" s="50"/>
      <c r="ACX61" s="50"/>
      <c r="ACY61" s="50"/>
      <c r="ACZ61" s="50"/>
      <c r="ADA61" s="50"/>
      <c r="ADB61" s="50"/>
      <c r="ADC61" s="50"/>
      <c r="ADD61" s="50"/>
      <c r="ADE61" s="50"/>
      <c r="ADF61" s="50"/>
      <c r="ADG61" s="50"/>
      <c r="ADH61" s="50"/>
      <c r="ADI61" s="50"/>
      <c r="ADJ61" s="50"/>
      <c r="ADK61" s="50"/>
      <c r="ADL61" s="50"/>
      <c r="ADM61" s="50"/>
      <c r="ADN61" s="50"/>
      <c r="ADO61" s="50"/>
      <c r="ADP61" s="50"/>
      <c r="ADQ61" s="50"/>
      <c r="ADR61" s="50"/>
      <c r="ADS61" s="50"/>
      <c r="ADT61" s="50"/>
      <c r="ADU61" s="50"/>
      <c r="ADV61" s="50"/>
      <c r="ADW61" s="50"/>
      <c r="ADX61" s="50"/>
      <c r="ADY61" s="50"/>
      <c r="ADZ61" s="50"/>
      <c r="AEA61" s="50"/>
      <c r="AEB61" s="50"/>
      <c r="AEC61" s="50"/>
      <c r="AED61" s="50"/>
      <c r="AEE61" s="50"/>
      <c r="AEF61" s="50"/>
      <c r="AEG61" s="50"/>
      <c r="AEH61" s="50"/>
      <c r="AEI61" s="50"/>
      <c r="AEJ61" s="50"/>
      <c r="AEK61" s="50"/>
      <c r="AEL61" s="50"/>
      <c r="AEM61" s="50"/>
      <c r="AEN61" s="50"/>
      <c r="AEO61" s="50"/>
      <c r="AEP61" s="50"/>
      <c r="AEQ61" s="50"/>
      <c r="AER61" s="50"/>
    </row>
    <row r="62" spans="1:824" s="51" customFormat="1" ht="54.95" customHeight="1" x14ac:dyDescent="0.3">
      <c r="A62" s="44">
        <v>32</v>
      </c>
      <c r="B62" s="55" t="s">
        <v>186</v>
      </c>
      <c r="C62" s="44">
        <v>3223004501</v>
      </c>
      <c r="D62" s="40" t="s">
        <v>95</v>
      </c>
      <c r="E62" s="56" t="s">
        <v>187</v>
      </c>
      <c r="F62" s="57" t="s">
        <v>75</v>
      </c>
      <c r="G62" s="56" t="s">
        <v>188</v>
      </c>
      <c r="H62" s="60">
        <v>9.5500000000000007</v>
      </c>
      <c r="I62" s="61">
        <v>11</v>
      </c>
      <c r="J62" s="61">
        <f>2846864.51/1000</f>
        <v>2846.8645099999999</v>
      </c>
      <c r="K62" s="61">
        <v>2963.7</v>
      </c>
      <c r="L62" s="61">
        <v>2529.8000000000002</v>
      </c>
      <c r="M62" s="38">
        <v>3164</v>
      </c>
      <c r="N62" s="60">
        <f>128981/1000</f>
        <v>128.98099999999999</v>
      </c>
      <c r="O62" s="60">
        <v>180</v>
      </c>
      <c r="P62" s="60">
        <v>62.3</v>
      </c>
      <c r="Q62" s="60">
        <v>180</v>
      </c>
      <c r="R62" s="60">
        <v>447.1</v>
      </c>
      <c r="S62" s="60">
        <f>4522/10000</f>
        <v>0.45219999999999999</v>
      </c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  <c r="IW62" s="50"/>
      <c r="IX62" s="50"/>
      <c r="IY62" s="50"/>
      <c r="IZ62" s="50"/>
      <c r="JA62" s="50"/>
      <c r="JB62" s="50"/>
      <c r="JC62" s="50"/>
      <c r="JD62" s="50"/>
      <c r="JE62" s="50"/>
      <c r="JF62" s="50"/>
      <c r="JG62" s="50"/>
      <c r="JH62" s="50"/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  <c r="JU62" s="50"/>
      <c r="JV62" s="50"/>
      <c r="JW62" s="50"/>
      <c r="JX62" s="50"/>
      <c r="JY62" s="50"/>
      <c r="JZ62" s="50"/>
      <c r="KA62" s="50"/>
      <c r="KB62" s="50"/>
      <c r="KC62" s="50"/>
      <c r="KD62" s="50"/>
      <c r="KE62" s="50"/>
      <c r="KF62" s="50"/>
      <c r="KG62" s="50"/>
      <c r="KH62" s="50"/>
      <c r="KI62" s="50"/>
      <c r="KJ62" s="50"/>
      <c r="KK62" s="50"/>
      <c r="KL62" s="50"/>
      <c r="KM62" s="50"/>
      <c r="KN62" s="50"/>
      <c r="KO62" s="50"/>
      <c r="KP62" s="50"/>
      <c r="KQ62" s="50"/>
      <c r="KR62" s="50"/>
      <c r="KS62" s="50"/>
      <c r="KT62" s="50"/>
      <c r="KU62" s="50"/>
      <c r="KV62" s="50"/>
      <c r="KW62" s="50"/>
      <c r="KX62" s="50"/>
      <c r="KY62" s="50"/>
      <c r="KZ62" s="50"/>
      <c r="LA62" s="50"/>
      <c r="LB62" s="50"/>
      <c r="LC62" s="50"/>
      <c r="LD62" s="50"/>
      <c r="LE62" s="50"/>
      <c r="LF62" s="50"/>
      <c r="LG62" s="50"/>
      <c r="LH62" s="50"/>
      <c r="LI62" s="50"/>
      <c r="LJ62" s="50"/>
      <c r="LK62" s="50"/>
      <c r="LL62" s="50"/>
      <c r="LM62" s="50"/>
      <c r="LN62" s="50"/>
      <c r="LO62" s="50"/>
      <c r="LP62" s="50"/>
      <c r="LQ62" s="50"/>
      <c r="LR62" s="50"/>
      <c r="LS62" s="50"/>
      <c r="LT62" s="50"/>
      <c r="LU62" s="50"/>
      <c r="LV62" s="50"/>
      <c r="LW62" s="50"/>
      <c r="LX62" s="50"/>
      <c r="LY62" s="50"/>
      <c r="LZ62" s="50"/>
      <c r="MA62" s="50"/>
      <c r="MB62" s="50"/>
      <c r="MC62" s="50"/>
      <c r="MD62" s="50"/>
      <c r="ME62" s="50"/>
      <c r="MF62" s="50"/>
      <c r="MG62" s="50"/>
      <c r="MH62" s="50"/>
      <c r="MI62" s="50"/>
      <c r="MJ62" s="50"/>
      <c r="MK62" s="50"/>
      <c r="ML62" s="50"/>
      <c r="MM62" s="50"/>
      <c r="MN62" s="50"/>
      <c r="MO62" s="50"/>
      <c r="MP62" s="50"/>
      <c r="MQ62" s="50"/>
      <c r="MR62" s="50"/>
      <c r="MS62" s="50"/>
      <c r="MT62" s="50"/>
      <c r="MU62" s="50"/>
      <c r="MV62" s="50"/>
      <c r="MW62" s="50"/>
      <c r="MX62" s="50"/>
      <c r="MY62" s="50"/>
      <c r="MZ62" s="50"/>
      <c r="NA62" s="50"/>
      <c r="NB62" s="50"/>
      <c r="NC62" s="50"/>
      <c r="ND62" s="50"/>
      <c r="NE62" s="50"/>
      <c r="NF62" s="50"/>
      <c r="NG62" s="50"/>
      <c r="NH62" s="50"/>
      <c r="NI62" s="50"/>
      <c r="NJ62" s="50"/>
      <c r="NK62" s="50"/>
      <c r="NL62" s="50"/>
      <c r="NM62" s="50"/>
      <c r="NN62" s="50"/>
      <c r="NO62" s="50"/>
      <c r="NP62" s="50"/>
      <c r="NQ62" s="50"/>
      <c r="NR62" s="50"/>
      <c r="NS62" s="50"/>
      <c r="NT62" s="50"/>
      <c r="NU62" s="50"/>
      <c r="NV62" s="50"/>
      <c r="NW62" s="50"/>
      <c r="NX62" s="50"/>
      <c r="NY62" s="50"/>
      <c r="NZ62" s="50"/>
      <c r="OA62" s="50"/>
      <c r="OB62" s="50"/>
      <c r="OC62" s="50"/>
      <c r="OD62" s="50"/>
      <c r="OE62" s="50"/>
      <c r="OF62" s="50"/>
      <c r="OG62" s="50"/>
      <c r="OH62" s="50"/>
      <c r="OI62" s="50"/>
      <c r="OJ62" s="50"/>
      <c r="OK62" s="50"/>
      <c r="OL62" s="50"/>
      <c r="OM62" s="50"/>
      <c r="ON62" s="50"/>
      <c r="OO62" s="50"/>
      <c r="OP62" s="50"/>
      <c r="OQ62" s="50"/>
      <c r="OR62" s="50"/>
      <c r="OS62" s="50"/>
      <c r="OT62" s="50"/>
      <c r="OU62" s="50"/>
      <c r="OV62" s="50"/>
      <c r="OW62" s="50"/>
      <c r="OX62" s="50"/>
      <c r="OY62" s="50"/>
      <c r="OZ62" s="50"/>
      <c r="PA62" s="50"/>
      <c r="PB62" s="50"/>
      <c r="PC62" s="50"/>
      <c r="PD62" s="50"/>
      <c r="PE62" s="50"/>
      <c r="PF62" s="50"/>
      <c r="PG62" s="50"/>
      <c r="PH62" s="50"/>
      <c r="PI62" s="50"/>
      <c r="PJ62" s="50"/>
      <c r="PK62" s="50"/>
      <c r="PL62" s="50"/>
      <c r="PM62" s="50"/>
      <c r="PN62" s="50"/>
      <c r="PO62" s="50"/>
      <c r="PP62" s="50"/>
      <c r="PQ62" s="50"/>
      <c r="PR62" s="50"/>
      <c r="PS62" s="50"/>
      <c r="PT62" s="50"/>
      <c r="PU62" s="50"/>
      <c r="PV62" s="50"/>
      <c r="PW62" s="50"/>
      <c r="PX62" s="50"/>
      <c r="PY62" s="50"/>
      <c r="PZ62" s="50"/>
      <c r="QA62" s="50"/>
      <c r="QB62" s="50"/>
      <c r="QC62" s="50"/>
      <c r="QD62" s="50"/>
      <c r="QE62" s="50"/>
      <c r="QF62" s="50"/>
      <c r="QG62" s="50"/>
      <c r="QH62" s="50"/>
      <c r="QI62" s="50"/>
      <c r="QJ62" s="50"/>
      <c r="QK62" s="50"/>
      <c r="QL62" s="50"/>
      <c r="QM62" s="50"/>
      <c r="QN62" s="50"/>
      <c r="QO62" s="50"/>
      <c r="QP62" s="50"/>
      <c r="QQ62" s="50"/>
      <c r="QR62" s="50"/>
      <c r="QS62" s="50"/>
      <c r="QT62" s="50"/>
      <c r="QU62" s="50"/>
      <c r="QV62" s="50"/>
      <c r="QW62" s="50"/>
      <c r="QX62" s="50"/>
      <c r="QY62" s="50"/>
      <c r="QZ62" s="50"/>
      <c r="RA62" s="50"/>
      <c r="RB62" s="50"/>
      <c r="RC62" s="50"/>
      <c r="RD62" s="50"/>
      <c r="RE62" s="50"/>
      <c r="RF62" s="50"/>
      <c r="RG62" s="50"/>
      <c r="RH62" s="50"/>
      <c r="RI62" s="50"/>
      <c r="RJ62" s="50"/>
      <c r="RK62" s="50"/>
      <c r="RL62" s="50"/>
      <c r="RM62" s="50"/>
      <c r="RN62" s="50"/>
      <c r="RO62" s="50"/>
      <c r="RP62" s="50"/>
      <c r="RQ62" s="50"/>
      <c r="RR62" s="50"/>
      <c r="RS62" s="50"/>
      <c r="RT62" s="50"/>
      <c r="RU62" s="50"/>
      <c r="RV62" s="50"/>
      <c r="RW62" s="50"/>
      <c r="RX62" s="50"/>
      <c r="RY62" s="50"/>
      <c r="RZ62" s="50"/>
      <c r="SA62" s="50"/>
      <c r="SB62" s="50"/>
      <c r="SC62" s="50"/>
      <c r="SD62" s="50"/>
      <c r="SE62" s="50"/>
      <c r="SF62" s="50"/>
      <c r="SG62" s="50"/>
      <c r="SH62" s="50"/>
      <c r="SI62" s="50"/>
      <c r="SJ62" s="50"/>
      <c r="SK62" s="50"/>
      <c r="SL62" s="50"/>
      <c r="SM62" s="50"/>
      <c r="SN62" s="50"/>
      <c r="SO62" s="50"/>
      <c r="SP62" s="50"/>
      <c r="SQ62" s="50"/>
      <c r="SR62" s="50"/>
      <c r="SS62" s="50"/>
      <c r="ST62" s="50"/>
      <c r="SU62" s="50"/>
      <c r="SV62" s="50"/>
      <c r="SW62" s="50"/>
      <c r="SX62" s="50"/>
      <c r="SY62" s="50"/>
      <c r="SZ62" s="50"/>
      <c r="TA62" s="50"/>
      <c r="TB62" s="50"/>
      <c r="TC62" s="50"/>
      <c r="TD62" s="50"/>
      <c r="TE62" s="50"/>
      <c r="TF62" s="50"/>
      <c r="TG62" s="50"/>
      <c r="TH62" s="50"/>
      <c r="TI62" s="50"/>
      <c r="TJ62" s="50"/>
      <c r="TK62" s="50"/>
      <c r="TL62" s="50"/>
      <c r="TM62" s="50"/>
      <c r="TN62" s="50"/>
      <c r="TO62" s="50"/>
      <c r="TP62" s="50"/>
      <c r="TQ62" s="50"/>
      <c r="TR62" s="50"/>
      <c r="TS62" s="50"/>
      <c r="TT62" s="50"/>
      <c r="TU62" s="50"/>
      <c r="TV62" s="50"/>
      <c r="TW62" s="50"/>
      <c r="TX62" s="50"/>
      <c r="TY62" s="50"/>
      <c r="TZ62" s="50"/>
      <c r="UA62" s="50"/>
      <c r="UB62" s="50"/>
      <c r="UC62" s="50"/>
      <c r="UD62" s="50"/>
      <c r="UE62" s="50"/>
      <c r="UF62" s="50"/>
      <c r="UG62" s="50"/>
      <c r="UH62" s="50"/>
      <c r="UI62" s="50"/>
      <c r="UJ62" s="50"/>
      <c r="UK62" s="50"/>
      <c r="UL62" s="50"/>
      <c r="UM62" s="50"/>
      <c r="UN62" s="50"/>
      <c r="UO62" s="50"/>
      <c r="UP62" s="50"/>
      <c r="UQ62" s="50"/>
      <c r="UR62" s="50"/>
      <c r="US62" s="50"/>
      <c r="UT62" s="50"/>
      <c r="UU62" s="50"/>
      <c r="UV62" s="50"/>
      <c r="UW62" s="50"/>
      <c r="UX62" s="50"/>
      <c r="UY62" s="50"/>
      <c r="UZ62" s="50"/>
      <c r="VA62" s="50"/>
      <c r="VB62" s="50"/>
      <c r="VC62" s="50"/>
      <c r="VD62" s="50"/>
      <c r="VE62" s="50"/>
      <c r="VF62" s="50"/>
      <c r="VG62" s="50"/>
      <c r="VH62" s="50"/>
      <c r="VI62" s="50"/>
      <c r="VJ62" s="50"/>
      <c r="VK62" s="50"/>
      <c r="VL62" s="50"/>
      <c r="VM62" s="50"/>
      <c r="VN62" s="50"/>
      <c r="VO62" s="50"/>
      <c r="VP62" s="50"/>
      <c r="VQ62" s="50"/>
      <c r="VR62" s="50"/>
      <c r="VS62" s="50"/>
      <c r="VT62" s="50"/>
      <c r="VU62" s="50"/>
      <c r="VV62" s="50"/>
      <c r="VW62" s="50"/>
      <c r="VX62" s="50"/>
      <c r="VY62" s="50"/>
      <c r="VZ62" s="50"/>
      <c r="WA62" s="50"/>
      <c r="WB62" s="50"/>
      <c r="WC62" s="50"/>
      <c r="WD62" s="50"/>
      <c r="WE62" s="50"/>
      <c r="WF62" s="50"/>
      <c r="WG62" s="50"/>
      <c r="WH62" s="50"/>
      <c r="WI62" s="50"/>
      <c r="WJ62" s="50"/>
      <c r="WK62" s="50"/>
      <c r="WL62" s="50"/>
      <c r="WM62" s="50"/>
      <c r="WN62" s="50"/>
      <c r="WO62" s="50"/>
      <c r="WP62" s="50"/>
      <c r="WQ62" s="50"/>
      <c r="WR62" s="50"/>
      <c r="WS62" s="50"/>
      <c r="WT62" s="50"/>
      <c r="WU62" s="50"/>
      <c r="WV62" s="50"/>
      <c r="WW62" s="50"/>
      <c r="WX62" s="50"/>
      <c r="WY62" s="50"/>
      <c r="WZ62" s="50"/>
      <c r="XA62" s="50"/>
      <c r="XB62" s="50"/>
      <c r="XC62" s="50"/>
      <c r="XD62" s="50"/>
      <c r="XE62" s="50"/>
      <c r="XF62" s="50"/>
      <c r="XG62" s="50"/>
      <c r="XH62" s="50"/>
      <c r="XI62" s="50"/>
      <c r="XJ62" s="50"/>
      <c r="XK62" s="50"/>
      <c r="XL62" s="50"/>
      <c r="XM62" s="50"/>
      <c r="XN62" s="50"/>
      <c r="XO62" s="50"/>
      <c r="XP62" s="50"/>
      <c r="XQ62" s="50"/>
      <c r="XR62" s="50"/>
      <c r="XS62" s="50"/>
      <c r="XT62" s="50"/>
      <c r="XU62" s="50"/>
      <c r="XV62" s="50"/>
      <c r="XW62" s="50"/>
      <c r="XX62" s="50"/>
      <c r="XY62" s="50"/>
      <c r="XZ62" s="50"/>
      <c r="YA62" s="50"/>
      <c r="YB62" s="50"/>
      <c r="YC62" s="50"/>
      <c r="YD62" s="50"/>
      <c r="YE62" s="50"/>
      <c r="YF62" s="50"/>
      <c r="YG62" s="50"/>
      <c r="YH62" s="50"/>
      <c r="YI62" s="50"/>
      <c r="YJ62" s="50"/>
      <c r="YK62" s="50"/>
      <c r="YL62" s="50"/>
      <c r="YM62" s="50"/>
      <c r="YN62" s="50"/>
      <c r="YO62" s="50"/>
      <c r="YP62" s="50"/>
      <c r="YQ62" s="50"/>
      <c r="YR62" s="50"/>
      <c r="YS62" s="50"/>
      <c r="YT62" s="50"/>
      <c r="YU62" s="50"/>
      <c r="YV62" s="50"/>
      <c r="YW62" s="50"/>
      <c r="YX62" s="50"/>
      <c r="YY62" s="50"/>
      <c r="YZ62" s="50"/>
      <c r="ZA62" s="50"/>
      <c r="ZB62" s="50"/>
      <c r="ZC62" s="50"/>
      <c r="ZD62" s="50"/>
      <c r="ZE62" s="50"/>
      <c r="ZF62" s="50"/>
      <c r="ZG62" s="50"/>
      <c r="ZH62" s="50"/>
      <c r="ZI62" s="50"/>
      <c r="ZJ62" s="50"/>
      <c r="ZK62" s="50"/>
      <c r="ZL62" s="50"/>
      <c r="ZM62" s="50"/>
      <c r="ZN62" s="50"/>
      <c r="ZO62" s="50"/>
      <c r="ZP62" s="50"/>
      <c r="ZQ62" s="50"/>
      <c r="ZR62" s="50"/>
      <c r="ZS62" s="50"/>
      <c r="ZT62" s="50"/>
      <c r="ZU62" s="50"/>
      <c r="ZV62" s="50"/>
      <c r="ZW62" s="50"/>
      <c r="ZX62" s="50"/>
      <c r="ZY62" s="50"/>
      <c r="ZZ62" s="50"/>
      <c r="AAA62" s="50"/>
      <c r="AAB62" s="50"/>
      <c r="AAC62" s="50"/>
      <c r="AAD62" s="50"/>
      <c r="AAE62" s="50"/>
      <c r="AAF62" s="50"/>
      <c r="AAG62" s="50"/>
      <c r="AAH62" s="50"/>
      <c r="AAI62" s="50"/>
      <c r="AAJ62" s="50"/>
      <c r="AAK62" s="50"/>
      <c r="AAL62" s="50"/>
      <c r="AAM62" s="50"/>
      <c r="AAN62" s="50"/>
      <c r="AAO62" s="50"/>
      <c r="AAP62" s="50"/>
      <c r="AAQ62" s="50"/>
      <c r="AAR62" s="50"/>
      <c r="AAS62" s="50"/>
      <c r="AAT62" s="50"/>
      <c r="AAU62" s="50"/>
      <c r="AAV62" s="50"/>
      <c r="AAW62" s="50"/>
      <c r="AAX62" s="50"/>
      <c r="AAY62" s="50"/>
      <c r="AAZ62" s="50"/>
      <c r="ABA62" s="50"/>
      <c r="ABB62" s="50"/>
      <c r="ABC62" s="50"/>
      <c r="ABD62" s="50"/>
      <c r="ABE62" s="50"/>
      <c r="ABF62" s="50"/>
      <c r="ABG62" s="50"/>
      <c r="ABH62" s="50"/>
      <c r="ABI62" s="50"/>
      <c r="ABJ62" s="50"/>
      <c r="ABK62" s="50"/>
      <c r="ABL62" s="50"/>
      <c r="ABM62" s="50"/>
      <c r="ABN62" s="50"/>
      <c r="ABO62" s="50"/>
      <c r="ABP62" s="50"/>
      <c r="ABQ62" s="50"/>
      <c r="ABR62" s="50"/>
      <c r="ABS62" s="50"/>
      <c r="ABT62" s="50"/>
      <c r="ABU62" s="50"/>
      <c r="ABV62" s="50"/>
      <c r="ABW62" s="50"/>
      <c r="ABX62" s="50"/>
      <c r="ABY62" s="50"/>
      <c r="ABZ62" s="50"/>
      <c r="ACA62" s="50"/>
      <c r="ACB62" s="50"/>
      <c r="ACC62" s="50"/>
      <c r="ACD62" s="50"/>
      <c r="ACE62" s="50"/>
      <c r="ACF62" s="50"/>
      <c r="ACG62" s="50"/>
      <c r="ACH62" s="50"/>
      <c r="ACI62" s="50"/>
      <c r="ACJ62" s="50"/>
      <c r="ACK62" s="50"/>
      <c r="ACL62" s="50"/>
      <c r="ACM62" s="50"/>
      <c r="ACN62" s="50"/>
      <c r="ACO62" s="50"/>
      <c r="ACP62" s="50"/>
      <c r="ACQ62" s="50"/>
      <c r="ACR62" s="50"/>
      <c r="ACS62" s="50"/>
      <c r="ACT62" s="50"/>
      <c r="ACU62" s="50"/>
      <c r="ACV62" s="50"/>
      <c r="ACW62" s="50"/>
      <c r="ACX62" s="50"/>
      <c r="ACY62" s="50"/>
      <c r="ACZ62" s="50"/>
      <c r="ADA62" s="50"/>
      <c r="ADB62" s="50"/>
      <c r="ADC62" s="50"/>
      <c r="ADD62" s="50"/>
      <c r="ADE62" s="50"/>
      <c r="ADF62" s="50"/>
      <c r="ADG62" s="50"/>
      <c r="ADH62" s="50"/>
      <c r="ADI62" s="50"/>
      <c r="ADJ62" s="50"/>
      <c r="ADK62" s="50"/>
      <c r="ADL62" s="50"/>
      <c r="ADM62" s="50"/>
      <c r="ADN62" s="50"/>
      <c r="ADO62" s="50"/>
      <c r="ADP62" s="50"/>
      <c r="ADQ62" s="50"/>
      <c r="ADR62" s="50"/>
      <c r="ADS62" s="50"/>
      <c r="ADT62" s="50"/>
      <c r="ADU62" s="50"/>
      <c r="ADV62" s="50"/>
      <c r="ADW62" s="50"/>
      <c r="ADX62" s="50"/>
      <c r="ADY62" s="50"/>
      <c r="ADZ62" s="50"/>
      <c r="AEA62" s="50"/>
      <c r="AEB62" s="50"/>
      <c r="AEC62" s="50"/>
      <c r="AED62" s="50"/>
      <c r="AEE62" s="50"/>
      <c r="AEF62" s="50"/>
      <c r="AEG62" s="50"/>
      <c r="AEH62" s="50"/>
      <c r="AEI62" s="50"/>
      <c r="AEJ62" s="50"/>
      <c r="AEK62" s="50"/>
      <c r="AEL62" s="50"/>
      <c r="AEM62" s="50"/>
      <c r="AEN62" s="50"/>
      <c r="AEO62" s="50"/>
      <c r="AEP62" s="50"/>
      <c r="AEQ62" s="50"/>
      <c r="AER62" s="50"/>
    </row>
    <row r="63" spans="1:824" s="51" customFormat="1" ht="54.95" customHeight="1" x14ac:dyDescent="0.3">
      <c r="A63" s="44">
        <v>33</v>
      </c>
      <c r="B63" s="47" t="s">
        <v>189</v>
      </c>
      <c r="C63" s="44">
        <v>3223004734</v>
      </c>
      <c r="D63" s="40" t="s">
        <v>95</v>
      </c>
      <c r="E63" s="35" t="s">
        <v>190</v>
      </c>
      <c r="F63" s="44" t="s">
        <v>75</v>
      </c>
      <c r="G63" s="35" t="s">
        <v>188</v>
      </c>
      <c r="H63" s="38">
        <v>5.65</v>
      </c>
      <c r="I63" s="39">
        <v>6</v>
      </c>
      <c r="J63" s="39">
        <f>1702807.83/1000</f>
        <v>1702.80783</v>
      </c>
      <c r="K63" s="39">
        <v>1792.4</v>
      </c>
      <c r="L63" s="39">
        <v>1397.2</v>
      </c>
      <c r="M63" s="38">
        <v>1970</v>
      </c>
      <c r="N63" s="38">
        <f>46700/1000</f>
        <v>46.7</v>
      </c>
      <c r="O63" s="38">
        <v>60</v>
      </c>
      <c r="P63" s="38">
        <v>15.2</v>
      </c>
      <c r="Q63" s="38">
        <v>60</v>
      </c>
      <c r="R63" s="38">
        <v>875</v>
      </c>
      <c r="S63" s="38">
        <f>3835/10000</f>
        <v>0.38350000000000001</v>
      </c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  <c r="KR63" s="50"/>
      <c r="KS63" s="50"/>
      <c r="KT63" s="50"/>
      <c r="KU63" s="50"/>
      <c r="KV63" s="50"/>
      <c r="KW63" s="50"/>
      <c r="KX63" s="50"/>
      <c r="KY63" s="50"/>
      <c r="KZ63" s="50"/>
      <c r="LA63" s="50"/>
      <c r="LB63" s="50"/>
      <c r="LC63" s="50"/>
      <c r="LD63" s="50"/>
      <c r="LE63" s="50"/>
      <c r="LF63" s="50"/>
      <c r="LG63" s="50"/>
      <c r="LH63" s="50"/>
      <c r="LI63" s="50"/>
      <c r="LJ63" s="50"/>
      <c r="LK63" s="50"/>
      <c r="LL63" s="50"/>
      <c r="LM63" s="50"/>
      <c r="LN63" s="50"/>
      <c r="LO63" s="50"/>
      <c r="LP63" s="50"/>
      <c r="LQ63" s="50"/>
      <c r="LR63" s="50"/>
      <c r="LS63" s="50"/>
      <c r="LT63" s="50"/>
      <c r="LU63" s="50"/>
      <c r="LV63" s="50"/>
      <c r="LW63" s="50"/>
      <c r="LX63" s="50"/>
      <c r="LY63" s="50"/>
      <c r="LZ63" s="50"/>
      <c r="MA63" s="50"/>
      <c r="MB63" s="50"/>
      <c r="MC63" s="50"/>
      <c r="MD63" s="50"/>
      <c r="ME63" s="50"/>
      <c r="MF63" s="50"/>
      <c r="MG63" s="50"/>
      <c r="MH63" s="50"/>
      <c r="MI63" s="50"/>
      <c r="MJ63" s="50"/>
      <c r="MK63" s="50"/>
      <c r="ML63" s="50"/>
      <c r="MM63" s="50"/>
      <c r="MN63" s="50"/>
      <c r="MO63" s="50"/>
      <c r="MP63" s="50"/>
      <c r="MQ63" s="50"/>
      <c r="MR63" s="50"/>
      <c r="MS63" s="50"/>
      <c r="MT63" s="50"/>
      <c r="MU63" s="50"/>
      <c r="MV63" s="50"/>
      <c r="MW63" s="50"/>
      <c r="MX63" s="50"/>
      <c r="MY63" s="50"/>
      <c r="MZ63" s="50"/>
      <c r="NA63" s="50"/>
      <c r="NB63" s="50"/>
      <c r="NC63" s="50"/>
      <c r="ND63" s="50"/>
      <c r="NE63" s="50"/>
      <c r="NF63" s="50"/>
      <c r="NG63" s="50"/>
      <c r="NH63" s="50"/>
      <c r="NI63" s="50"/>
      <c r="NJ63" s="50"/>
      <c r="NK63" s="50"/>
      <c r="NL63" s="50"/>
      <c r="NM63" s="50"/>
      <c r="NN63" s="50"/>
      <c r="NO63" s="50"/>
      <c r="NP63" s="50"/>
      <c r="NQ63" s="50"/>
      <c r="NR63" s="50"/>
      <c r="NS63" s="50"/>
      <c r="NT63" s="50"/>
      <c r="NU63" s="50"/>
      <c r="NV63" s="50"/>
      <c r="NW63" s="50"/>
      <c r="NX63" s="50"/>
      <c r="NY63" s="50"/>
      <c r="NZ63" s="50"/>
      <c r="OA63" s="50"/>
      <c r="OB63" s="50"/>
      <c r="OC63" s="50"/>
      <c r="OD63" s="50"/>
      <c r="OE63" s="50"/>
      <c r="OF63" s="50"/>
      <c r="OG63" s="50"/>
      <c r="OH63" s="50"/>
      <c r="OI63" s="50"/>
      <c r="OJ63" s="50"/>
      <c r="OK63" s="50"/>
      <c r="OL63" s="50"/>
      <c r="OM63" s="50"/>
      <c r="ON63" s="50"/>
      <c r="OO63" s="50"/>
      <c r="OP63" s="50"/>
      <c r="OQ63" s="50"/>
      <c r="OR63" s="50"/>
      <c r="OS63" s="50"/>
      <c r="OT63" s="50"/>
      <c r="OU63" s="50"/>
      <c r="OV63" s="50"/>
      <c r="OW63" s="50"/>
      <c r="OX63" s="50"/>
      <c r="OY63" s="50"/>
      <c r="OZ63" s="50"/>
      <c r="PA63" s="50"/>
      <c r="PB63" s="50"/>
      <c r="PC63" s="50"/>
      <c r="PD63" s="50"/>
      <c r="PE63" s="50"/>
      <c r="PF63" s="50"/>
      <c r="PG63" s="50"/>
      <c r="PH63" s="50"/>
      <c r="PI63" s="50"/>
      <c r="PJ63" s="50"/>
      <c r="PK63" s="50"/>
      <c r="PL63" s="50"/>
      <c r="PM63" s="50"/>
      <c r="PN63" s="50"/>
      <c r="PO63" s="50"/>
      <c r="PP63" s="50"/>
      <c r="PQ63" s="50"/>
      <c r="PR63" s="50"/>
      <c r="PS63" s="50"/>
      <c r="PT63" s="50"/>
      <c r="PU63" s="50"/>
      <c r="PV63" s="50"/>
      <c r="PW63" s="50"/>
      <c r="PX63" s="50"/>
      <c r="PY63" s="50"/>
      <c r="PZ63" s="50"/>
      <c r="QA63" s="50"/>
      <c r="QB63" s="50"/>
      <c r="QC63" s="50"/>
      <c r="QD63" s="50"/>
      <c r="QE63" s="50"/>
      <c r="QF63" s="50"/>
      <c r="QG63" s="50"/>
      <c r="QH63" s="50"/>
      <c r="QI63" s="50"/>
      <c r="QJ63" s="50"/>
      <c r="QK63" s="50"/>
      <c r="QL63" s="50"/>
      <c r="QM63" s="50"/>
      <c r="QN63" s="50"/>
      <c r="QO63" s="50"/>
      <c r="QP63" s="50"/>
      <c r="QQ63" s="50"/>
      <c r="QR63" s="50"/>
      <c r="QS63" s="50"/>
      <c r="QT63" s="50"/>
      <c r="QU63" s="50"/>
      <c r="QV63" s="50"/>
      <c r="QW63" s="50"/>
      <c r="QX63" s="50"/>
      <c r="QY63" s="50"/>
      <c r="QZ63" s="50"/>
      <c r="RA63" s="50"/>
      <c r="RB63" s="50"/>
      <c r="RC63" s="50"/>
      <c r="RD63" s="50"/>
      <c r="RE63" s="50"/>
      <c r="RF63" s="50"/>
      <c r="RG63" s="50"/>
      <c r="RH63" s="50"/>
      <c r="RI63" s="50"/>
      <c r="RJ63" s="50"/>
      <c r="RK63" s="50"/>
      <c r="RL63" s="50"/>
      <c r="RM63" s="50"/>
      <c r="RN63" s="50"/>
      <c r="RO63" s="50"/>
      <c r="RP63" s="50"/>
      <c r="RQ63" s="50"/>
      <c r="RR63" s="50"/>
      <c r="RS63" s="50"/>
      <c r="RT63" s="50"/>
      <c r="RU63" s="50"/>
      <c r="RV63" s="50"/>
      <c r="RW63" s="50"/>
      <c r="RX63" s="50"/>
      <c r="RY63" s="50"/>
      <c r="RZ63" s="50"/>
      <c r="SA63" s="50"/>
      <c r="SB63" s="50"/>
      <c r="SC63" s="50"/>
      <c r="SD63" s="50"/>
      <c r="SE63" s="50"/>
      <c r="SF63" s="50"/>
      <c r="SG63" s="50"/>
      <c r="SH63" s="50"/>
      <c r="SI63" s="50"/>
      <c r="SJ63" s="50"/>
      <c r="SK63" s="50"/>
      <c r="SL63" s="50"/>
      <c r="SM63" s="50"/>
      <c r="SN63" s="50"/>
      <c r="SO63" s="50"/>
      <c r="SP63" s="50"/>
      <c r="SQ63" s="50"/>
      <c r="SR63" s="50"/>
      <c r="SS63" s="50"/>
      <c r="ST63" s="50"/>
      <c r="SU63" s="50"/>
      <c r="SV63" s="50"/>
      <c r="SW63" s="50"/>
      <c r="SX63" s="50"/>
      <c r="SY63" s="50"/>
      <c r="SZ63" s="50"/>
      <c r="TA63" s="50"/>
      <c r="TB63" s="50"/>
      <c r="TC63" s="50"/>
      <c r="TD63" s="50"/>
      <c r="TE63" s="50"/>
      <c r="TF63" s="50"/>
      <c r="TG63" s="50"/>
      <c r="TH63" s="50"/>
      <c r="TI63" s="50"/>
      <c r="TJ63" s="50"/>
      <c r="TK63" s="50"/>
      <c r="TL63" s="50"/>
      <c r="TM63" s="50"/>
      <c r="TN63" s="50"/>
      <c r="TO63" s="50"/>
      <c r="TP63" s="50"/>
      <c r="TQ63" s="50"/>
      <c r="TR63" s="50"/>
      <c r="TS63" s="50"/>
      <c r="TT63" s="50"/>
      <c r="TU63" s="50"/>
      <c r="TV63" s="50"/>
      <c r="TW63" s="50"/>
      <c r="TX63" s="50"/>
      <c r="TY63" s="50"/>
      <c r="TZ63" s="50"/>
      <c r="UA63" s="50"/>
      <c r="UB63" s="50"/>
      <c r="UC63" s="50"/>
      <c r="UD63" s="50"/>
      <c r="UE63" s="50"/>
      <c r="UF63" s="50"/>
      <c r="UG63" s="50"/>
      <c r="UH63" s="50"/>
      <c r="UI63" s="50"/>
      <c r="UJ63" s="50"/>
      <c r="UK63" s="50"/>
      <c r="UL63" s="50"/>
      <c r="UM63" s="50"/>
      <c r="UN63" s="50"/>
      <c r="UO63" s="50"/>
      <c r="UP63" s="50"/>
      <c r="UQ63" s="50"/>
      <c r="UR63" s="50"/>
      <c r="US63" s="50"/>
      <c r="UT63" s="50"/>
      <c r="UU63" s="50"/>
      <c r="UV63" s="50"/>
      <c r="UW63" s="50"/>
      <c r="UX63" s="50"/>
      <c r="UY63" s="50"/>
      <c r="UZ63" s="50"/>
      <c r="VA63" s="50"/>
      <c r="VB63" s="50"/>
      <c r="VC63" s="50"/>
      <c r="VD63" s="50"/>
      <c r="VE63" s="50"/>
      <c r="VF63" s="50"/>
      <c r="VG63" s="50"/>
      <c r="VH63" s="50"/>
      <c r="VI63" s="50"/>
      <c r="VJ63" s="50"/>
      <c r="VK63" s="50"/>
      <c r="VL63" s="50"/>
      <c r="VM63" s="50"/>
      <c r="VN63" s="50"/>
      <c r="VO63" s="50"/>
      <c r="VP63" s="50"/>
      <c r="VQ63" s="50"/>
      <c r="VR63" s="50"/>
      <c r="VS63" s="50"/>
      <c r="VT63" s="50"/>
      <c r="VU63" s="50"/>
      <c r="VV63" s="50"/>
      <c r="VW63" s="50"/>
      <c r="VX63" s="50"/>
      <c r="VY63" s="50"/>
      <c r="VZ63" s="50"/>
      <c r="WA63" s="50"/>
      <c r="WB63" s="50"/>
      <c r="WC63" s="50"/>
      <c r="WD63" s="50"/>
      <c r="WE63" s="50"/>
      <c r="WF63" s="50"/>
      <c r="WG63" s="50"/>
      <c r="WH63" s="50"/>
      <c r="WI63" s="50"/>
      <c r="WJ63" s="50"/>
      <c r="WK63" s="50"/>
      <c r="WL63" s="50"/>
      <c r="WM63" s="50"/>
      <c r="WN63" s="50"/>
      <c r="WO63" s="50"/>
      <c r="WP63" s="50"/>
      <c r="WQ63" s="50"/>
      <c r="WR63" s="50"/>
      <c r="WS63" s="50"/>
      <c r="WT63" s="50"/>
      <c r="WU63" s="50"/>
      <c r="WV63" s="50"/>
      <c r="WW63" s="50"/>
      <c r="WX63" s="50"/>
      <c r="WY63" s="50"/>
      <c r="WZ63" s="50"/>
      <c r="XA63" s="50"/>
      <c r="XB63" s="50"/>
      <c r="XC63" s="50"/>
      <c r="XD63" s="50"/>
      <c r="XE63" s="50"/>
      <c r="XF63" s="50"/>
      <c r="XG63" s="50"/>
      <c r="XH63" s="50"/>
      <c r="XI63" s="50"/>
      <c r="XJ63" s="50"/>
      <c r="XK63" s="50"/>
      <c r="XL63" s="50"/>
      <c r="XM63" s="50"/>
      <c r="XN63" s="50"/>
      <c r="XO63" s="50"/>
      <c r="XP63" s="50"/>
      <c r="XQ63" s="50"/>
      <c r="XR63" s="50"/>
      <c r="XS63" s="50"/>
      <c r="XT63" s="50"/>
      <c r="XU63" s="50"/>
      <c r="XV63" s="50"/>
      <c r="XW63" s="50"/>
      <c r="XX63" s="50"/>
      <c r="XY63" s="50"/>
      <c r="XZ63" s="50"/>
      <c r="YA63" s="50"/>
      <c r="YB63" s="50"/>
      <c r="YC63" s="50"/>
      <c r="YD63" s="50"/>
      <c r="YE63" s="50"/>
      <c r="YF63" s="50"/>
      <c r="YG63" s="50"/>
      <c r="YH63" s="50"/>
      <c r="YI63" s="50"/>
      <c r="YJ63" s="50"/>
      <c r="YK63" s="50"/>
      <c r="YL63" s="50"/>
      <c r="YM63" s="50"/>
      <c r="YN63" s="50"/>
      <c r="YO63" s="50"/>
      <c r="YP63" s="50"/>
      <c r="YQ63" s="50"/>
      <c r="YR63" s="50"/>
      <c r="YS63" s="50"/>
      <c r="YT63" s="50"/>
      <c r="YU63" s="50"/>
      <c r="YV63" s="50"/>
      <c r="YW63" s="50"/>
      <c r="YX63" s="50"/>
      <c r="YY63" s="50"/>
      <c r="YZ63" s="50"/>
      <c r="ZA63" s="50"/>
      <c r="ZB63" s="50"/>
      <c r="ZC63" s="50"/>
      <c r="ZD63" s="50"/>
      <c r="ZE63" s="50"/>
      <c r="ZF63" s="50"/>
      <c r="ZG63" s="50"/>
      <c r="ZH63" s="50"/>
      <c r="ZI63" s="50"/>
      <c r="ZJ63" s="50"/>
      <c r="ZK63" s="50"/>
      <c r="ZL63" s="50"/>
      <c r="ZM63" s="50"/>
      <c r="ZN63" s="50"/>
      <c r="ZO63" s="50"/>
      <c r="ZP63" s="50"/>
      <c r="ZQ63" s="50"/>
      <c r="ZR63" s="50"/>
      <c r="ZS63" s="50"/>
      <c r="ZT63" s="50"/>
      <c r="ZU63" s="50"/>
      <c r="ZV63" s="50"/>
      <c r="ZW63" s="50"/>
      <c r="ZX63" s="50"/>
      <c r="ZY63" s="50"/>
      <c r="ZZ63" s="50"/>
      <c r="AAA63" s="50"/>
      <c r="AAB63" s="50"/>
      <c r="AAC63" s="50"/>
      <c r="AAD63" s="50"/>
      <c r="AAE63" s="50"/>
      <c r="AAF63" s="50"/>
      <c r="AAG63" s="50"/>
      <c r="AAH63" s="50"/>
      <c r="AAI63" s="50"/>
      <c r="AAJ63" s="50"/>
      <c r="AAK63" s="50"/>
      <c r="AAL63" s="50"/>
      <c r="AAM63" s="50"/>
      <c r="AAN63" s="50"/>
      <c r="AAO63" s="50"/>
      <c r="AAP63" s="50"/>
      <c r="AAQ63" s="50"/>
      <c r="AAR63" s="50"/>
      <c r="AAS63" s="50"/>
      <c r="AAT63" s="50"/>
      <c r="AAU63" s="50"/>
      <c r="AAV63" s="50"/>
      <c r="AAW63" s="50"/>
      <c r="AAX63" s="50"/>
      <c r="AAY63" s="50"/>
      <c r="AAZ63" s="50"/>
      <c r="ABA63" s="50"/>
      <c r="ABB63" s="50"/>
      <c r="ABC63" s="50"/>
      <c r="ABD63" s="50"/>
      <c r="ABE63" s="50"/>
      <c r="ABF63" s="50"/>
      <c r="ABG63" s="50"/>
      <c r="ABH63" s="50"/>
      <c r="ABI63" s="50"/>
      <c r="ABJ63" s="50"/>
      <c r="ABK63" s="50"/>
      <c r="ABL63" s="50"/>
      <c r="ABM63" s="50"/>
      <c r="ABN63" s="50"/>
      <c r="ABO63" s="50"/>
      <c r="ABP63" s="50"/>
      <c r="ABQ63" s="50"/>
      <c r="ABR63" s="50"/>
      <c r="ABS63" s="50"/>
      <c r="ABT63" s="50"/>
      <c r="ABU63" s="50"/>
      <c r="ABV63" s="50"/>
      <c r="ABW63" s="50"/>
      <c r="ABX63" s="50"/>
      <c r="ABY63" s="50"/>
      <c r="ABZ63" s="50"/>
      <c r="ACA63" s="50"/>
      <c r="ACB63" s="50"/>
      <c r="ACC63" s="50"/>
      <c r="ACD63" s="50"/>
      <c r="ACE63" s="50"/>
      <c r="ACF63" s="50"/>
      <c r="ACG63" s="50"/>
      <c r="ACH63" s="50"/>
      <c r="ACI63" s="50"/>
      <c r="ACJ63" s="50"/>
      <c r="ACK63" s="50"/>
      <c r="ACL63" s="50"/>
      <c r="ACM63" s="50"/>
      <c r="ACN63" s="50"/>
      <c r="ACO63" s="50"/>
      <c r="ACP63" s="50"/>
      <c r="ACQ63" s="50"/>
      <c r="ACR63" s="50"/>
      <c r="ACS63" s="50"/>
      <c r="ACT63" s="50"/>
      <c r="ACU63" s="50"/>
      <c r="ACV63" s="50"/>
      <c r="ACW63" s="50"/>
      <c r="ACX63" s="50"/>
      <c r="ACY63" s="50"/>
      <c r="ACZ63" s="50"/>
      <c r="ADA63" s="50"/>
      <c r="ADB63" s="50"/>
      <c r="ADC63" s="50"/>
      <c r="ADD63" s="50"/>
      <c r="ADE63" s="50"/>
      <c r="ADF63" s="50"/>
      <c r="ADG63" s="50"/>
      <c r="ADH63" s="50"/>
      <c r="ADI63" s="50"/>
      <c r="ADJ63" s="50"/>
      <c r="ADK63" s="50"/>
      <c r="ADL63" s="50"/>
      <c r="ADM63" s="50"/>
      <c r="ADN63" s="50"/>
      <c r="ADO63" s="50"/>
      <c r="ADP63" s="50"/>
      <c r="ADQ63" s="50"/>
      <c r="ADR63" s="50"/>
      <c r="ADS63" s="50"/>
      <c r="ADT63" s="50"/>
      <c r="ADU63" s="50"/>
      <c r="ADV63" s="50"/>
      <c r="ADW63" s="50"/>
      <c r="ADX63" s="50"/>
      <c r="ADY63" s="50"/>
      <c r="ADZ63" s="50"/>
      <c r="AEA63" s="50"/>
      <c r="AEB63" s="50"/>
      <c r="AEC63" s="50"/>
      <c r="AED63" s="50"/>
      <c r="AEE63" s="50"/>
      <c r="AEF63" s="50"/>
      <c r="AEG63" s="50"/>
      <c r="AEH63" s="50"/>
      <c r="AEI63" s="50"/>
      <c r="AEJ63" s="50"/>
      <c r="AEK63" s="50"/>
      <c r="AEL63" s="50"/>
      <c r="AEM63" s="50"/>
      <c r="AEN63" s="50"/>
      <c r="AEO63" s="50"/>
      <c r="AEP63" s="50"/>
      <c r="AEQ63" s="50"/>
      <c r="AER63" s="50"/>
    </row>
    <row r="64" spans="1:824" s="51" customFormat="1" ht="54.95" customHeight="1" x14ac:dyDescent="0.3">
      <c r="A64" s="44">
        <v>34</v>
      </c>
      <c r="B64" s="47" t="s">
        <v>191</v>
      </c>
      <c r="C64" s="44">
        <v>3223004597</v>
      </c>
      <c r="D64" s="40" t="s">
        <v>95</v>
      </c>
      <c r="E64" s="35" t="s">
        <v>192</v>
      </c>
      <c r="F64" s="44" t="s">
        <v>75</v>
      </c>
      <c r="G64" s="35" t="s">
        <v>188</v>
      </c>
      <c r="H64" s="38">
        <v>10</v>
      </c>
      <c r="I64" s="39">
        <v>10</v>
      </c>
      <c r="J64" s="39">
        <f>3089866.15/1000</f>
        <v>3089.8661499999998</v>
      </c>
      <c r="K64" s="39">
        <v>3254.8</v>
      </c>
      <c r="L64" s="39">
        <v>2601.6</v>
      </c>
      <c r="M64" s="38">
        <v>3555</v>
      </c>
      <c r="N64" s="38">
        <f>121015/1000</f>
        <v>121.015</v>
      </c>
      <c r="O64" s="38">
        <v>125</v>
      </c>
      <c r="P64" s="38">
        <v>70.599999999999994</v>
      </c>
      <c r="Q64" s="38">
        <v>125</v>
      </c>
      <c r="R64" s="38">
        <v>317</v>
      </c>
      <c r="S64" s="38">
        <f>5278/10000</f>
        <v>0.52780000000000005</v>
      </c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  <c r="KR64" s="50"/>
      <c r="KS64" s="50"/>
      <c r="KT64" s="50"/>
      <c r="KU64" s="50"/>
      <c r="KV64" s="50"/>
      <c r="KW64" s="50"/>
      <c r="KX64" s="50"/>
      <c r="KY64" s="50"/>
      <c r="KZ64" s="50"/>
      <c r="LA64" s="50"/>
      <c r="LB64" s="50"/>
      <c r="LC64" s="50"/>
      <c r="LD64" s="50"/>
      <c r="LE64" s="50"/>
      <c r="LF64" s="50"/>
      <c r="LG64" s="50"/>
      <c r="LH64" s="50"/>
      <c r="LI64" s="50"/>
      <c r="LJ64" s="50"/>
      <c r="LK64" s="50"/>
      <c r="LL64" s="50"/>
      <c r="LM64" s="50"/>
      <c r="LN64" s="50"/>
      <c r="LO64" s="50"/>
      <c r="LP64" s="50"/>
      <c r="LQ64" s="50"/>
      <c r="LR64" s="50"/>
      <c r="LS64" s="50"/>
      <c r="LT64" s="50"/>
      <c r="LU64" s="50"/>
      <c r="LV64" s="50"/>
      <c r="LW64" s="50"/>
      <c r="LX64" s="50"/>
      <c r="LY64" s="50"/>
      <c r="LZ64" s="50"/>
      <c r="MA64" s="50"/>
      <c r="MB64" s="50"/>
      <c r="MC64" s="50"/>
      <c r="MD64" s="50"/>
      <c r="ME64" s="50"/>
      <c r="MF64" s="50"/>
      <c r="MG64" s="50"/>
      <c r="MH64" s="50"/>
      <c r="MI64" s="50"/>
      <c r="MJ64" s="50"/>
      <c r="MK64" s="50"/>
      <c r="ML64" s="50"/>
      <c r="MM64" s="50"/>
      <c r="MN64" s="50"/>
      <c r="MO64" s="50"/>
      <c r="MP64" s="50"/>
      <c r="MQ64" s="50"/>
      <c r="MR64" s="50"/>
      <c r="MS64" s="50"/>
      <c r="MT64" s="50"/>
      <c r="MU64" s="50"/>
      <c r="MV64" s="50"/>
      <c r="MW64" s="50"/>
      <c r="MX64" s="50"/>
      <c r="MY64" s="50"/>
      <c r="MZ64" s="50"/>
      <c r="NA64" s="50"/>
      <c r="NB64" s="50"/>
      <c r="NC64" s="50"/>
      <c r="ND64" s="50"/>
      <c r="NE64" s="50"/>
      <c r="NF64" s="50"/>
      <c r="NG64" s="50"/>
      <c r="NH64" s="50"/>
      <c r="NI64" s="50"/>
      <c r="NJ64" s="50"/>
      <c r="NK64" s="50"/>
      <c r="NL64" s="50"/>
      <c r="NM64" s="50"/>
      <c r="NN64" s="50"/>
      <c r="NO64" s="50"/>
      <c r="NP64" s="50"/>
      <c r="NQ64" s="50"/>
      <c r="NR64" s="50"/>
      <c r="NS64" s="50"/>
      <c r="NT64" s="50"/>
      <c r="NU64" s="50"/>
      <c r="NV64" s="50"/>
      <c r="NW64" s="50"/>
      <c r="NX64" s="50"/>
      <c r="NY64" s="50"/>
      <c r="NZ64" s="50"/>
      <c r="OA64" s="50"/>
      <c r="OB64" s="50"/>
      <c r="OC64" s="50"/>
      <c r="OD64" s="50"/>
      <c r="OE64" s="50"/>
      <c r="OF64" s="50"/>
      <c r="OG64" s="50"/>
      <c r="OH64" s="50"/>
      <c r="OI64" s="50"/>
      <c r="OJ64" s="50"/>
      <c r="OK64" s="50"/>
      <c r="OL64" s="50"/>
      <c r="OM64" s="50"/>
      <c r="ON64" s="50"/>
      <c r="OO64" s="50"/>
      <c r="OP64" s="50"/>
      <c r="OQ64" s="50"/>
      <c r="OR64" s="50"/>
      <c r="OS64" s="50"/>
      <c r="OT64" s="50"/>
      <c r="OU64" s="50"/>
      <c r="OV64" s="50"/>
      <c r="OW64" s="50"/>
      <c r="OX64" s="50"/>
      <c r="OY64" s="50"/>
      <c r="OZ64" s="50"/>
      <c r="PA64" s="50"/>
      <c r="PB64" s="50"/>
      <c r="PC64" s="50"/>
      <c r="PD64" s="50"/>
      <c r="PE64" s="50"/>
      <c r="PF64" s="50"/>
      <c r="PG64" s="50"/>
      <c r="PH64" s="50"/>
      <c r="PI64" s="50"/>
      <c r="PJ64" s="50"/>
      <c r="PK64" s="50"/>
      <c r="PL64" s="50"/>
      <c r="PM64" s="50"/>
      <c r="PN64" s="50"/>
      <c r="PO64" s="50"/>
      <c r="PP64" s="50"/>
      <c r="PQ64" s="50"/>
      <c r="PR64" s="50"/>
      <c r="PS64" s="50"/>
      <c r="PT64" s="50"/>
      <c r="PU64" s="50"/>
      <c r="PV64" s="50"/>
      <c r="PW64" s="50"/>
      <c r="PX64" s="50"/>
      <c r="PY64" s="50"/>
      <c r="PZ64" s="50"/>
      <c r="QA64" s="50"/>
      <c r="QB64" s="50"/>
      <c r="QC64" s="50"/>
      <c r="QD64" s="50"/>
      <c r="QE64" s="50"/>
      <c r="QF64" s="50"/>
      <c r="QG64" s="50"/>
      <c r="QH64" s="50"/>
      <c r="QI64" s="50"/>
      <c r="QJ64" s="50"/>
      <c r="QK64" s="50"/>
      <c r="QL64" s="50"/>
      <c r="QM64" s="50"/>
      <c r="QN64" s="50"/>
      <c r="QO64" s="50"/>
      <c r="QP64" s="50"/>
      <c r="QQ64" s="50"/>
      <c r="QR64" s="50"/>
      <c r="QS64" s="50"/>
      <c r="QT64" s="50"/>
      <c r="QU64" s="50"/>
      <c r="QV64" s="50"/>
      <c r="QW64" s="50"/>
      <c r="QX64" s="50"/>
      <c r="QY64" s="50"/>
      <c r="QZ64" s="50"/>
      <c r="RA64" s="50"/>
      <c r="RB64" s="50"/>
      <c r="RC64" s="50"/>
      <c r="RD64" s="50"/>
      <c r="RE64" s="50"/>
      <c r="RF64" s="50"/>
      <c r="RG64" s="50"/>
      <c r="RH64" s="50"/>
      <c r="RI64" s="50"/>
      <c r="RJ64" s="50"/>
      <c r="RK64" s="50"/>
      <c r="RL64" s="50"/>
      <c r="RM64" s="50"/>
      <c r="RN64" s="50"/>
      <c r="RO64" s="50"/>
      <c r="RP64" s="50"/>
      <c r="RQ64" s="50"/>
      <c r="RR64" s="50"/>
      <c r="RS64" s="50"/>
      <c r="RT64" s="50"/>
      <c r="RU64" s="50"/>
      <c r="RV64" s="50"/>
      <c r="RW64" s="50"/>
      <c r="RX64" s="50"/>
      <c r="RY64" s="50"/>
      <c r="RZ64" s="50"/>
      <c r="SA64" s="50"/>
      <c r="SB64" s="50"/>
      <c r="SC64" s="50"/>
      <c r="SD64" s="50"/>
      <c r="SE64" s="50"/>
      <c r="SF64" s="50"/>
      <c r="SG64" s="50"/>
      <c r="SH64" s="50"/>
      <c r="SI64" s="50"/>
      <c r="SJ64" s="50"/>
      <c r="SK64" s="50"/>
      <c r="SL64" s="50"/>
      <c r="SM64" s="50"/>
      <c r="SN64" s="50"/>
      <c r="SO64" s="50"/>
      <c r="SP64" s="50"/>
      <c r="SQ64" s="50"/>
      <c r="SR64" s="50"/>
      <c r="SS64" s="50"/>
      <c r="ST64" s="50"/>
      <c r="SU64" s="50"/>
      <c r="SV64" s="50"/>
      <c r="SW64" s="50"/>
      <c r="SX64" s="50"/>
      <c r="SY64" s="50"/>
      <c r="SZ64" s="50"/>
      <c r="TA64" s="50"/>
      <c r="TB64" s="50"/>
      <c r="TC64" s="50"/>
      <c r="TD64" s="50"/>
      <c r="TE64" s="50"/>
      <c r="TF64" s="50"/>
      <c r="TG64" s="50"/>
      <c r="TH64" s="50"/>
      <c r="TI64" s="50"/>
      <c r="TJ64" s="50"/>
      <c r="TK64" s="50"/>
      <c r="TL64" s="50"/>
      <c r="TM64" s="50"/>
      <c r="TN64" s="50"/>
      <c r="TO64" s="50"/>
      <c r="TP64" s="50"/>
      <c r="TQ64" s="50"/>
      <c r="TR64" s="50"/>
      <c r="TS64" s="50"/>
      <c r="TT64" s="50"/>
      <c r="TU64" s="50"/>
      <c r="TV64" s="50"/>
      <c r="TW64" s="50"/>
      <c r="TX64" s="50"/>
      <c r="TY64" s="50"/>
      <c r="TZ64" s="50"/>
      <c r="UA64" s="50"/>
      <c r="UB64" s="50"/>
      <c r="UC64" s="50"/>
      <c r="UD64" s="50"/>
      <c r="UE64" s="50"/>
      <c r="UF64" s="50"/>
      <c r="UG64" s="50"/>
      <c r="UH64" s="50"/>
      <c r="UI64" s="50"/>
      <c r="UJ64" s="50"/>
      <c r="UK64" s="50"/>
      <c r="UL64" s="50"/>
      <c r="UM64" s="50"/>
      <c r="UN64" s="50"/>
      <c r="UO64" s="50"/>
      <c r="UP64" s="50"/>
      <c r="UQ64" s="50"/>
      <c r="UR64" s="50"/>
      <c r="US64" s="50"/>
      <c r="UT64" s="50"/>
      <c r="UU64" s="50"/>
      <c r="UV64" s="50"/>
      <c r="UW64" s="50"/>
      <c r="UX64" s="50"/>
      <c r="UY64" s="50"/>
      <c r="UZ64" s="50"/>
      <c r="VA64" s="50"/>
      <c r="VB64" s="50"/>
      <c r="VC64" s="50"/>
      <c r="VD64" s="50"/>
      <c r="VE64" s="50"/>
      <c r="VF64" s="50"/>
      <c r="VG64" s="50"/>
      <c r="VH64" s="50"/>
      <c r="VI64" s="50"/>
      <c r="VJ64" s="50"/>
      <c r="VK64" s="50"/>
      <c r="VL64" s="50"/>
      <c r="VM64" s="50"/>
      <c r="VN64" s="50"/>
      <c r="VO64" s="50"/>
      <c r="VP64" s="50"/>
      <c r="VQ64" s="50"/>
      <c r="VR64" s="50"/>
      <c r="VS64" s="50"/>
      <c r="VT64" s="50"/>
      <c r="VU64" s="50"/>
      <c r="VV64" s="50"/>
      <c r="VW64" s="50"/>
      <c r="VX64" s="50"/>
      <c r="VY64" s="50"/>
      <c r="VZ64" s="50"/>
      <c r="WA64" s="50"/>
      <c r="WB64" s="50"/>
      <c r="WC64" s="50"/>
      <c r="WD64" s="50"/>
      <c r="WE64" s="50"/>
      <c r="WF64" s="50"/>
      <c r="WG64" s="50"/>
      <c r="WH64" s="50"/>
      <c r="WI64" s="50"/>
      <c r="WJ64" s="50"/>
      <c r="WK64" s="50"/>
      <c r="WL64" s="50"/>
      <c r="WM64" s="50"/>
      <c r="WN64" s="50"/>
      <c r="WO64" s="50"/>
      <c r="WP64" s="50"/>
      <c r="WQ64" s="50"/>
      <c r="WR64" s="50"/>
      <c r="WS64" s="50"/>
      <c r="WT64" s="50"/>
      <c r="WU64" s="50"/>
      <c r="WV64" s="50"/>
      <c r="WW64" s="50"/>
      <c r="WX64" s="50"/>
      <c r="WY64" s="50"/>
      <c r="WZ64" s="50"/>
      <c r="XA64" s="50"/>
      <c r="XB64" s="50"/>
      <c r="XC64" s="50"/>
      <c r="XD64" s="50"/>
      <c r="XE64" s="50"/>
      <c r="XF64" s="50"/>
      <c r="XG64" s="50"/>
      <c r="XH64" s="50"/>
      <c r="XI64" s="50"/>
      <c r="XJ64" s="50"/>
      <c r="XK64" s="50"/>
      <c r="XL64" s="50"/>
      <c r="XM64" s="50"/>
      <c r="XN64" s="50"/>
      <c r="XO64" s="50"/>
      <c r="XP64" s="50"/>
      <c r="XQ64" s="50"/>
      <c r="XR64" s="50"/>
      <c r="XS64" s="50"/>
      <c r="XT64" s="50"/>
      <c r="XU64" s="50"/>
      <c r="XV64" s="50"/>
      <c r="XW64" s="50"/>
      <c r="XX64" s="50"/>
      <c r="XY64" s="50"/>
      <c r="XZ64" s="50"/>
      <c r="YA64" s="50"/>
      <c r="YB64" s="50"/>
      <c r="YC64" s="50"/>
      <c r="YD64" s="50"/>
      <c r="YE64" s="50"/>
      <c r="YF64" s="50"/>
      <c r="YG64" s="50"/>
      <c r="YH64" s="50"/>
      <c r="YI64" s="50"/>
      <c r="YJ64" s="50"/>
      <c r="YK64" s="50"/>
      <c r="YL64" s="50"/>
      <c r="YM64" s="50"/>
      <c r="YN64" s="50"/>
      <c r="YO64" s="50"/>
      <c r="YP64" s="50"/>
      <c r="YQ64" s="50"/>
      <c r="YR64" s="50"/>
      <c r="YS64" s="50"/>
      <c r="YT64" s="50"/>
      <c r="YU64" s="50"/>
      <c r="YV64" s="50"/>
      <c r="YW64" s="50"/>
      <c r="YX64" s="50"/>
      <c r="YY64" s="50"/>
      <c r="YZ64" s="50"/>
      <c r="ZA64" s="50"/>
      <c r="ZB64" s="50"/>
      <c r="ZC64" s="50"/>
      <c r="ZD64" s="50"/>
      <c r="ZE64" s="50"/>
      <c r="ZF64" s="50"/>
      <c r="ZG64" s="50"/>
      <c r="ZH64" s="50"/>
      <c r="ZI64" s="50"/>
      <c r="ZJ64" s="50"/>
      <c r="ZK64" s="50"/>
      <c r="ZL64" s="50"/>
      <c r="ZM64" s="50"/>
      <c r="ZN64" s="50"/>
      <c r="ZO64" s="50"/>
      <c r="ZP64" s="50"/>
      <c r="ZQ64" s="50"/>
      <c r="ZR64" s="50"/>
      <c r="ZS64" s="50"/>
      <c r="ZT64" s="50"/>
      <c r="ZU64" s="50"/>
      <c r="ZV64" s="50"/>
      <c r="ZW64" s="50"/>
      <c r="ZX64" s="50"/>
      <c r="ZY64" s="50"/>
      <c r="ZZ64" s="50"/>
      <c r="AAA64" s="50"/>
      <c r="AAB64" s="50"/>
      <c r="AAC64" s="50"/>
      <c r="AAD64" s="50"/>
      <c r="AAE64" s="50"/>
      <c r="AAF64" s="50"/>
      <c r="AAG64" s="50"/>
      <c r="AAH64" s="50"/>
      <c r="AAI64" s="50"/>
      <c r="AAJ64" s="50"/>
      <c r="AAK64" s="50"/>
      <c r="AAL64" s="50"/>
      <c r="AAM64" s="50"/>
      <c r="AAN64" s="50"/>
      <c r="AAO64" s="50"/>
      <c r="AAP64" s="50"/>
      <c r="AAQ64" s="50"/>
      <c r="AAR64" s="50"/>
      <c r="AAS64" s="50"/>
      <c r="AAT64" s="50"/>
      <c r="AAU64" s="50"/>
      <c r="AAV64" s="50"/>
      <c r="AAW64" s="50"/>
      <c r="AAX64" s="50"/>
      <c r="AAY64" s="50"/>
      <c r="AAZ64" s="50"/>
      <c r="ABA64" s="50"/>
      <c r="ABB64" s="50"/>
      <c r="ABC64" s="50"/>
      <c r="ABD64" s="50"/>
      <c r="ABE64" s="50"/>
      <c r="ABF64" s="50"/>
      <c r="ABG64" s="50"/>
      <c r="ABH64" s="50"/>
      <c r="ABI64" s="50"/>
      <c r="ABJ64" s="50"/>
      <c r="ABK64" s="50"/>
      <c r="ABL64" s="50"/>
      <c r="ABM64" s="50"/>
      <c r="ABN64" s="50"/>
      <c r="ABO64" s="50"/>
      <c r="ABP64" s="50"/>
      <c r="ABQ64" s="50"/>
      <c r="ABR64" s="50"/>
      <c r="ABS64" s="50"/>
      <c r="ABT64" s="50"/>
      <c r="ABU64" s="50"/>
      <c r="ABV64" s="50"/>
      <c r="ABW64" s="50"/>
      <c r="ABX64" s="50"/>
      <c r="ABY64" s="50"/>
      <c r="ABZ64" s="50"/>
      <c r="ACA64" s="50"/>
      <c r="ACB64" s="50"/>
      <c r="ACC64" s="50"/>
      <c r="ACD64" s="50"/>
      <c r="ACE64" s="50"/>
      <c r="ACF64" s="50"/>
      <c r="ACG64" s="50"/>
      <c r="ACH64" s="50"/>
      <c r="ACI64" s="50"/>
      <c r="ACJ64" s="50"/>
      <c r="ACK64" s="50"/>
      <c r="ACL64" s="50"/>
      <c r="ACM64" s="50"/>
      <c r="ACN64" s="50"/>
      <c r="ACO64" s="50"/>
      <c r="ACP64" s="50"/>
      <c r="ACQ64" s="50"/>
      <c r="ACR64" s="50"/>
      <c r="ACS64" s="50"/>
      <c r="ACT64" s="50"/>
      <c r="ACU64" s="50"/>
      <c r="ACV64" s="50"/>
      <c r="ACW64" s="50"/>
      <c r="ACX64" s="50"/>
      <c r="ACY64" s="50"/>
      <c r="ACZ64" s="50"/>
      <c r="ADA64" s="50"/>
      <c r="ADB64" s="50"/>
      <c r="ADC64" s="50"/>
      <c r="ADD64" s="50"/>
      <c r="ADE64" s="50"/>
      <c r="ADF64" s="50"/>
      <c r="ADG64" s="50"/>
      <c r="ADH64" s="50"/>
      <c r="ADI64" s="50"/>
      <c r="ADJ64" s="50"/>
      <c r="ADK64" s="50"/>
      <c r="ADL64" s="50"/>
      <c r="ADM64" s="50"/>
      <c r="ADN64" s="50"/>
      <c r="ADO64" s="50"/>
      <c r="ADP64" s="50"/>
      <c r="ADQ64" s="50"/>
      <c r="ADR64" s="50"/>
      <c r="ADS64" s="50"/>
      <c r="ADT64" s="50"/>
      <c r="ADU64" s="50"/>
      <c r="ADV64" s="50"/>
      <c r="ADW64" s="50"/>
      <c r="ADX64" s="50"/>
      <c r="ADY64" s="50"/>
      <c r="ADZ64" s="50"/>
      <c r="AEA64" s="50"/>
      <c r="AEB64" s="50"/>
      <c r="AEC64" s="50"/>
      <c r="AED64" s="50"/>
      <c r="AEE64" s="50"/>
      <c r="AEF64" s="50"/>
      <c r="AEG64" s="50"/>
      <c r="AEH64" s="50"/>
      <c r="AEI64" s="50"/>
      <c r="AEJ64" s="50"/>
      <c r="AEK64" s="50"/>
      <c r="AEL64" s="50"/>
      <c r="AEM64" s="50"/>
      <c r="AEN64" s="50"/>
      <c r="AEO64" s="50"/>
      <c r="AEP64" s="50"/>
      <c r="AEQ64" s="50"/>
      <c r="AER64" s="50"/>
    </row>
    <row r="65" spans="1:824" s="51" customFormat="1" ht="54.95" customHeight="1" x14ac:dyDescent="0.3">
      <c r="A65" s="44">
        <v>35</v>
      </c>
      <c r="B65" s="47" t="s">
        <v>193</v>
      </c>
      <c r="C65" s="44">
        <v>3223004558</v>
      </c>
      <c r="D65" s="40" t="s">
        <v>95</v>
      </c>
      <c r="E65" s="35" t="s">
        <v>194</v>
      </c>
      <c r="F65" s="44" t="s">
        <v>75</v>
      </c>
      <c r="G65" s="35" t="s">
        <v>188</v>
      </c>
      <c r="H65" s="38">
        <v>8.3000000000000007</v>
      </c>
      <c r="I65" s="39">
        <v>11</v>
      </c>
      <c r="J65" s="39">
        <f>2443352.96/1000</f>
        <v>2443.3529600000002</v>
      </c>
      <c r="K65" s="39">
        <v>2589.5</v>
      </c>
      <c r="L65" s="39">
        <v>2185.1</v>
      </c>
      <c r="M65" s="38">
        <v>2590</v>
      </c>
      <c r="N65" s="38">
        <f>45550/1000</f>
        <v>45.55</v>
      </c>
      <c r="O65" s="38">
        <v>80</v>
      </c>
      <c r="P65" s="38">
        <v>42.2</v>
      </c>
      <c r="Q65" s="38">
        <v>80</v>
      </c>
      <c r="R65" s="38">
        <v>601.79999999999995</v>
      </c>
      <c r="S65" s="38">
        <f>3945/10000</f>
        <v>0.39450000000000002</v>
      </c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  <c r="MB65" s="50"/>
      <c r="MC65" s="50"/>
      <c r="MD65" s="50"/>
      <c r="ME65" s="50"/>
      <c r="MF65" s="50"/>
      <c r="MG65" s="50"/>
      <c r="MH65" s="50"/>
      <c r="MI65" s="50"/>
      <c r="MJ65" s="50"/>
      <c r="MK65" s="50"/>
      <c r="ML65" s="50"/>
      <c r="MM65" s="50"/>
      <c r="MN65" s="50"/>
      <c r="MO65" s="50"/>
      <c r="MP65" s="50"/>
      <c r="MQ65" s="50"/>
      <c r="MR65" s="50"/>
      <c r="MS65" s="50"/>
      <c r="MT65" s="50"/>
      <c r="MU65" s="50"/>
      <c r="MV65" s="50"/>
      <c r="MW65" s="50"/>
      <c r="MX65" s="50"/>
      <c r="MY65" s="50"/>
      <c r="MZ65" s="50"/>
      <c r="NA65" s="50"/>
      <c r="NB65" s="50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0"/>
      <c r="NT65" s="50"/>
      <c r="NU65" s="50"/>
      <c r="NV65" s="50"/>
      <c r="NW65" s="50"/>
      <c r="NX65" s="50"/>
      <c r="NY65" s="50"/>
      <c r="NZ65" s="50"/>
      <c r="OA65" s="50"/>
      <c r="OB65" s="50"/>
      <c r="OC65" s="50"/>
      <c r="OD65" s="50"/>
      <c r="OE65" s="50"/>
      <c r="OF65" s="50"/>
      <c r="OG65" s="50"/>
      <c r="OH65" s="50"/>
      <c r="OI65" s="50"/>
      <c r="OJ65" s="50"/>
      <c r="OK65" s="50"/>
      <c r="OL65" s="50"/>
      <c r="OM65" s="50"/>
      <c r="ON65" s="50"/>
      <c r="OO65" s="50"/>
      <c r="OP65" s="50"/>
      <c r="OQ65" s="50"/>
      <c r="OR65" s="50"/>
      <c r="OS65" s="50"/>
      <c r="OT65" s="50"/>
      <c r="OU65" s="50"/>
      <c r="OV65" s="50"/>
      <c r="OW65" s="50"/>
      <c r="OX65" s="50"/>
      <c r="OY65" s="50"/>
      <c r="OZ65" s="50"/>
      <c r="PA65" s="50"/>
      <c r="PB65" s="50"/>
      <c r="PC65" s="50"/>
      <c r="PD65" s="50"/>
      <c r="PE65" s="50"/>
      <c r="PF65" s="50"/>
      <c r="PG65" s="50"/>
      <c r="PH65" s="50"/>
      <c r="PI65" s="50"/>
      <c r="PJ65" s="50"/>
      <c r="PK65" s="50"/>
      <c r="PL65" s="50"/>
      <c r="PM65" s="50"/>
      <c r="PN65" s="50"/>
      <c r="PO65" s="50"/>
      <c r="PP65" s="50"/>
      <c r="PQ65" s="50"/>
      <c r="PR65" s="50"/>
      <c r="PS65" s="50"/>
      <c r="PT65" s="50"/>
      <c r="PU65" s="50"/>
      <c r="PV65" s="50"/>
      <c r="PW65" s="50"/>
      <c r="PX65" s="50"/>
      <c r="PY65" s="50"/>
      <c r="PZ65" s="50"/>
      <c r="QA65" s="50"/>
      <c r="QB65" s="50"/>
      <c r="QC65" s="50"/>
      <c r="QD65" s="50"/>
      <c r="QE65" s="50"/>
      <c r="QF65" s="50"/>
      <c r="QG65" s="50"/>
      <c r="QH65" s="50"/>
      <c r="QI65" s="50"/>
      <c r="QJ65" s="50"/>
      <c r="QK65" s="50"/>
      <c r="QL65" s="50"/>
      <c r="QM65" s="50"/>
      <c r="QN65" s="50"/>
      <c r="QO65" s="50"/>
      <c r="QP65" s="50"/>
      <c r="QQ65" s="50"/>
      <c r="QR65" s="50"/>
      <c r="QS65" s="50"/>
      <c r="QT65" s="50"/>
      <c r="QU65" s="50"/>
      <c r="QV65" s="50"/>
      <c r="QW65" s="50"/>
      <c r="QX65" s="50"/>
      <c r="QY65" s="50"/>
      <c r="QZ65" s="50"/>
      <c r="RA65" s="50"/>
      <c r="RB65" s="50"/>
      <c r="RC65" s="50"/>
      <c r="RD65" s="50"/>
      <c r="RE65" s="50"/>
      <c r="RF65" s="50"/>
      <c r="RG65" s="50"/>
      <c r="RH65" s="50"/>
      <c r="RI65" s="50"/>
      <c r="RJ65" s="50"/>
      <c r="RK65" s="50"/>
      <c r="RL65" s="50"/>
      <c r="RM65" s="50"/>
      <c r="RN65" s="50"/>
      <c r="RO65" s="50"/>
      <c r="RP65" s="50"/>
      <c r="RQ65" s="50"/>
      <c r="RR65" s="50"/>
      <c r="RS65" s="50"/>
      <c r="RT65" s="50"/>
      <c r="RU65" s="50"/>
      <c r="RV65" s="50"/>
      <c r="RW65" s="50"/>
      <c r="RX65" s="50"/>
      <c r="RY65" s="50"/>
      <c r="RZ65" s="50"/>
      <c r="SA65" s="50"/>
      <c r="SB65" s="50"/>
      <c r="SC65" s="50"/>
      <c r="SD65" s="50"/>
      <c r="SE65" s="50"/>
      <c r="SF65" s="50"/>
      <c r="SG65" s="50"/>
      <c r="SH65" s="50"/>
      <c r="SI65" s="50"/>
      <c r="SJ65" s="50"/>
      <c r="SK65" s="50"/>
      <c r="SL65" s="50"/>
      <c r="SM65" s="50"/>
      <c r="SN65" s="50"/>
      <c r="SO65" s="50"/>
      <c r="SP65" s="50"/>
      <c r="SQ65" s="50"/>
      <c r="SR65" s="50"/>
      <c r="SS65" s="50"/>
      <c r="ST65" s="50"/>
      <c r="SU65" s="50"/>
      <c r="SV65" s="50"/>
      <c r="SW65" s="50"/>
      <c r="SX65" s="50"/>
      <c r="SY65" s="50"/>
      <c r="SZ65" s="50"/>
      <c r="TA65" s="50"/>
      <c r="TB65" s="50"/>
      <c r="TC65" s="50"/>
      <c r="TD65" s="50"/>
      <c r="TE65" s="50"/>
      <c r="TF65" s="50"/>
      <c r="TG65" s="50"/>
      <c r="TH65" s="50"/>
      <c r="TI65" s="50"/>
      <c r="TJ65" s="50"/>
      <c r="TK65" s="50"/>
      <c r="TL65" s="50"/>
      <c r="TM65" s="50"/>
      <c r="TN65" s="50"/>
      <c r="TO65" s="50"/>
      <c r="TP65" s="50"/>
      <c r="TQ65" s="50"/>
      <c r="TR65" s="50"/>
      <c r="TS65" s="50"/>
      <c r="TT65" s="50"/>
      <c r="TU65" s="50"/>
      <c r="TV65" s="50"/>
      <c r="TW65" s="50"/>
      <c r="TX65" s="50"/>
      <c r="TY65" s="50"/>
      <c r="TZ65" s="50"/>
      <c r="UA65" s="50"/>
      <c r="UB65" s="50"/>
      <c r="UC65" s="50"/>
      <c r="UD65" s="50"/>
      <c r="UE65" s="50"/>
      <c r="UF65" s="50"/>
      <c r="UG65" s="50"/>
      <c r="UH65" s="50"/>
      <c r="UI65" s="50"/>
      <c r="UJ65" s="50"/>
      <c r="UK65" s="50"/>
      <c r="UL65" s="50"/>
      <c r="UM65" s="50"/>
      <c r="UN65" s="50"/>
      <c r="UO65" s="50"/>
      <c r="UP65" s="50"/>
      <c r="UQ65" s="50"/>
      <c r="UR65" s="50"/>
      <c r="US65" s="50"/>
      <c r="UT65" s="50"/>
      <c r="UU65" s="50"/>
      <c r="UV65" s="50"/>
      <c r="UW65" s="50"/>
      <c r="UX65" s="50"/>
      <c r="UY65" s="50"/>
      <c r="UZ65" s="50"/>
      <c r="VA65" s="50"/>
      <c r="VB65" s="50"/>
      <c r="VC65" s="50"/>
      <c r="VD65" s="50"/>
      <c r="VE65" s="50"/>
      <c r="VF65" s="50"/>
      <c r="VG65" s="50"/>
      <c r="VH65" s="50"/>
      <c r="VI65" s="50"/>
      <c r="VJ65" s="50"/>
      <c r="VK65" s="50"/>
      <c r="VL65" s="50"/>
      <c r="VM65" s="50"/>
      <c r="VN65" s="50"/>
      <c r="VO65" s="50"/>
      <c r="VP65" s="50"/>
      <c r="VQ65" s="50"/>
      <c r="VR65" s="50"/>
      <c r="VS65" s="50"/>
      <c r="VT65" s="50"/>
      <c r="VU65" s="50"/>
      <c r="VV65" s="50"/>
      <c r="VW65" s="50"/>
      <c r="VX65" s="50"/>
      <c r="VY65" s="50"/>
      <c r="VZ65" s="50"/>
      <c r="WA65" s="50"/>
      <c r="WB65" s="50"/>
      <c r="WC65" s="50"/>
      <c r="WD65" s="50"/>
      <c r="WE65" s="50"/>
      <c r="WF65" s="50"/>
      <c r="WG65" s="50"/>
      <c r="WH65" s="50"/>
      <c r="WI65" s="50"/>
      <c r="WJ65" s="50"/>
      <c r="WK65" s="50"/>
      <c r="WL65" s="50"/>
      <c r="WM65" s="50"/>
      <c r="WN65" s="50"/>
      <c r="WO65" s="50"/>
      <c r="WP65" s="50"/>
      <c r="WQ65" s="50"/>
      <c r="WR65" s="50"/>
      <c r="WS65" s="50"/>
      <c r="WT65" s="50"/>
      <c r="WU65" s="50"/>
      <c r="WV65" s="50"/>
      <c r="WW65" s="50"/>
      <c r="WX65" s="50"/>
      <c r="WY65" s="50"/>
      <c r="WZ65" s="50"/>
      <c r="XA65" s="50"/>
      <c r="XB65" s="50"/>
      <c r="XC65" s="50"/>
      <c r="XD65" s="50"/>
      <c r="XE65" s="50"/>
      <c r="XF65" s="50"/>
      <c r="XG65" s="50"/>
      <c r="XH65" s="50"/>
      <c r="XI65" s="50"/>
      <c r="XJ65" s="50"/>
      <c r="XK65" s="50"/>
      <c r="XL65" s="50"/>
      <c r="XM65" s="50"/>
      <c r="XN65" s="50"/>
      <c r="XO65" s="50"/>
      <c r="XP65" s="50"/>
      <c r="XQ65" s="50"/>
      <c r="XR65" s="50"/>
      <c r="XS65" s="50"/>
      <c r="XT65" s="50"/>
      <c r="XU65" s="50"/>
      <c r="XV65" s="50"/>
      <c r="XW65" s="50"/>
      <c r="XX65" s="50"/>
      <c r="XY65" s="50"/>
      <c r="XZ65" s="50"/>
      <c r="YA65" s="50"/>
      <c r="YB65" s="50"/>
      <c r="YC65" s="50"/>
      <c r="YD65" s="50"/>
      <c r="YE65" s="50"/>
      <c r="YF65" s="50"/>
      <c r="YG65" s="50"/>
      <c r="YH65" s="50"/>
      <c r="YI65" s="50"/>
      <c r="YJ65" s="50"/>
      <c r="YK65" s="50"/>
      <c r="YL65" s="50"/>
      <c r="YM65" s="50"/>
      <c r="YN65" s="50"/>
      <c r="YO65" s="50"/>
      <c r="YP65" s="50"/>
      <c r="YQ65" s="50"/>
      <c r="YR65" s="50"/>
      <c r="YS65" s="50"/>
      <c r="YT65" s="50"/>
      <c r="YU65" s="50"/>
      <c r="YV65" s="50"/>
      <c r="YW65" s="50"/>
      <c r="YX65" s="50"/>
      <c r="YY65" s="50"/>
      <c r="YZ65" s="50"/>
      <c r="ZA65" s="50"/>
      <c r="ZB65" s="50"/>
      <c r="ZC65" s="50"/>
      <c r="ZD65" s="50"/>
      <c r="ZE65" s="50"/>
      <c r="ZF65" s="50"/>
      <c r="ZG65" s="50"/>
      <c r="ZH65" s="50"/>
      <c r="ZI65" s="50"/>
      <c r="ZJ65" s="50"/>
      <c r="ZK65" s="50"/>
      <c r="ZL65" s="50"/>
      <c r="ZM65" s="50"/>
      <c r="ZN65" s="50"/>
      <c r="ZO65" s="50"/>
      <c r="ZP65" s="50"/>
      <c r="ZQ65" s="50"/>
      <c r="ZR65" s="50"/>
      <c r="ZS65" s="50"/>
      <c r="ZT65" s="50"/>
      <c r="ZU65" s="50"/>
      <c r="ZV65" s="50"/>
      <c r="ZW65" s="50"/>
      <c r="ZX65" s="50"/>
      <c r="ZY65" s="50"/>
      <c r="ZZ65" s="50"/>
      <c r="AAA65" s="50"/>
      <c r="AAB65" s="50"/>
      <c r="AAC65" s="50"/>
      <c r="AAD65" s="50"/>
      <c r="AAE65" s="50"/>
      <c r="AAF65" s="50"/>
      <c r="AAG65" s="50"/>
      <c r="AAH65" s="50"/>
      <c r="AAI65" s="50"/>
      <c r="AAJ65" s="50"/>
      <c r="AAK65" s="50"/>
      <c r="AAL65" s="50"/>
      <c r="AAM65" s="50"/>
      <c r="AAN65" s="50"/>
      <c r="AAO65" s="50"/>
      <c r="AAP65" s="50"/>
      <c r="AAQ65" s="50"/>
      <c r="AAR65" s="50"/>
      <c r="AAS65" s="50"/>
      <c r="AAT65" s="50"/>
      <c r="AAU65" s="50"/>
      <c r="AAV65" s="50"/>
      <c r="AAW65" s="50"/>
      <c r="AAX65" s="50"/>
      <c r="AAY65" s="50"/>
      <c r="AAZ65" s="50"/>
      <c r="ABA65" s="50"/>
      <c r="ABB65" s="50"/>
      <c r="ABC65" s="50"/>
      <c r="ABD65" s="50"/>
      <c r="ABE65" s="50"/>
      <c r="ABF65" s="50"/>
      <c r="ABG65" s="50"/>
      <c r="ABH65" s="50"/>
      <c r="ABI65" s="50"/>
      <c r="ABJ65" s="50"/>
      <c r="ABK65" s="50"/>
      <c r="ABL65" s="50"/>
      <c r="ABM65" s="50"/>
      <c r="ABN65" s="50"/>
      <c r="ABO65" s="50"/>
      <c r="ABP65" s="50"/>
      <c r="ABQ65" s="50"/>
      <c r="ABR65" s="50"/>
      <c r="ABS65" s="50"/>
      <c r="ABT65" s="50"/>
      <c r="ABU65" s="50"/>
      <c r="ABV65" s="50"/>
      <c r="ABW65" s="50"/>
      <c r="ABX65" s="50"/>
      <c r="ABY65" s="50"/>
      <c r="ABZ65" s="50"/>
      <c r="ACA65" s="50"/>
      <c r="ACB65" s="50"/>
      <c r="ACC65" s="50"/>
      <c r="ACD65" s="50"/>
      <c r="ACE65" s="50"/>
      <c r="ACF65" s="50"/>
      <c r="ACG65" s="50"/>
      <c r="ACH65" s="50"/>
      <c r="ACI65" s="50"/>
      <c r="ACJ65" s="50"/>
      <c r="ACK65" s="50"/>
      <c r="ACL65" s="50"/>
      <c r="ACM65" s="50"/>
      <c r="ACN65" s="50"/>
      <c r="ACO65" s="50"/>
      <c r="ACP65" s="50"/>
      <c r="ACQ65" s="50"/>
      <c r="ACR65" s="50"/>
      <c r="ACS65" s="50"/>
      <c r="ACT65" s="50"/>
      <c r="ACU65" s="50"/>
      <c r="ACV65" s="50"/>
      <c r="ACW65" s="50"/>
      <c r="ACX65" s="50"/>
      <c r="ACY65" s="50"/>
      <c r="ACZ65" s="50"/>
      <c r="ADA65" s="50"/>
      <c r="ADB65" s="50"/>
      <c r="ADC65" s="50"/>
      <c r="ADD65" s="50"/>
      <c r="ADE65" s="50"/>
      <c r="ADF65" s="50"/>
      <c r="ADG65" s="50"/>
      <c r="ADH65" s="50"/>
      <c r="ADI65" s="50"/>
      <c r="ADJ65" s="50"/>
      <c r="ADK65" s="50"/>
      <c r="ADL65" s="50"/>
      <c r="ADM65" s="50"/>
      <c r="ADN65" s="50"/>
      <c r="ADO65" s="50"/>
      <c r="ADP65" s="50"/>
      <c r="ADQ65" s="50"/>
      <c r="ADR65" s="50"/>
      <c r="ADS65" s="50"/>
      <c r="ADT65" s="50"/>
      <c r="ADU65" s="50"/>
      <c r="ADV65" s="50"/>
      <c r="ADW65" s="50"/>
      <c r="ADX65" s="50"/>
      <c r="ADY65" s="50"/>
      <c r="ADZ65" s="50"/>
      <c r="AEA65" s="50"/>
      <c r="AEB65" s="50"/>
      <c r="AEC65" s="50"/>
      <c r="AED65" s="50"/>
      <c r="AEE65" s="50"/>
      <c r="AEF65" s="50"/>
      <c r="AEG65" s="50"/>
      <c r="AEH65" s="50"/>
      <c r="AEI65" s="50"/>
      <c r="AEJ65" s="50"/>
      <c r="AEK65" s="50"/>
      <c r="AEL65" s="50"/>
      <c r="AEM65" s="50"/>
      <c r="AEN65" s="50"/>
      <c r="AEO65" s="50"/>
      <c r="AEP65" s="50"/>
      <c r="AEQ65" s="50"/>
      <c r="AER65" s="50"/>
    </row>
    <row r="66" spans="1:824" s="51" customFormat="1" ht="54.95" customHeight="1" x14ac:dyDescent="0.3">
      <c r="A66" s="44">
        <v>36</v>
      </c>
      <c r="B66" s="47" t="s">
        <v>195</v>
      </c>
      <c r="C66" s="44">
        <v>3223004572</v>
      </c>
      <c r="D66" s="40" t="s">
        <v>95</v>
      </c>
      <c r="E66" s="35" t="s">
        <v>196</v>
      </c>
      <c r="F66" s="44" t="s">
        <v>75</v>
      </c>
      <c r="G66" s="35" t="s">
        <v>188</v>
      </c>
      <c r="H66" s="38">
        <v>8.3000000000000007</v>
      </c>
      <c r="I66" s="39">
        <v>10</v>
      </c>
      <c r="J66" s="39">
        <f>2836668.39/1000</f>
        <v>2836.6683900000003</v>
      </c>
      <c r="K66" s="39">
        <v>2990.1</v>
      </c>
      <c r="L66" s="39">
        <v>2251</v>
      </c>
      <c r="M66" s="38">
        <v>3100</v>
      </c>
      <c r="N66" s="38">
        <f>78350/1000</f>
        <v>78.349999999999994</v>
      </c>
      <c r="O66" s="38">
        <v>150</v>
      </c>
      <c r="P66" s="38">
        <v>79.599999999999994</v>
      </c>
      <c r="Q66" s="38">
        <v>150</v>
      </c>
      <c r="R66" s="38">
        <v>601.79999999999995</v>
      </c>
      <c r="S66" s="38">
        <f>4076/10000</f>
        <v>0.40760000000000002</v>
      </c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  <c r="KR66" s="50"/>
      <c r="KS66" s="50"/>
      <c r="KT66" s="50"/>
      <c r="KU66" s="50"/>
      <c r="KV66" s="50"/>
      <c r="KW66" s="50"/>
      <c r="KX66" s="50"/>
      <c r="KY66" s="50"/>
      <c r="KZ66" s="50"/>
      <c r="LA66" s="50"/>
      <c r="LB66" s="50"/>
      <c r="LC66" s="50"/>
      <c r="LD66" s="50"/>
      <c r="LE66" s="50"/>
      <c r="LF66" s="50"/>
      <c r="LG66" s="50"/>
      <c r="LH66" s="50"/>
      <c r="LI66" s="50"/>
      <c r="LJ66" s="50"/>
      <c r="LK66" s="50"/>
      <c r="LL66" s="50"/>
      <c r="LM66" s="50"/>
      <c r="LN66" s="50"/>
      <c r="LO66" s="50"/>
      <c r="LP66" s="50"/>
      <c r="LQ66" s="50"/>
      <c r="LR66" s="50"/>
      <c r="LS66" s="50"/>
      <c r="LT66" s="50"/>
      <c r="LU66" s="50"/>
      <c r="LV66" s="50"/>
      <c r="LW66" s="50"/>
      <c r="LX66" s="50"/>
      <c r="LY66" s="50"/>
      <c r="LZ66" s="50"/>
      <c r="MA66" s="50"/>
      <c r="MB66" s="50"/>
      <c r="MC66" s="50"/>
      <c r="MD66" s="50"/>
      <c r="ME66" s="50"/>
      <c r="MF66" s="50"/>
      <c r="MG66" s="50"/>
      <c r="MH66" s="50"/>
      <c r="MI66" s="50"/>
      <c r="MJ66" s="50"/>
      <c r="MK66" s="50"/>
      <c r="ML66" s="50"/>
      <c r="MM66" s="50"/>
      <c r="MN66" s="50"/>
      <c r="MO66" s="50"/>
      <c r="MP66" s="50"/>
      <c r="MQ66" s="50"/>
      <c r="MR66" s="50"/>
      <c r="MS66" s="50"/>
      <c r="MT66" s="50"/>
      <c r="MU66" s="50"/>
      <c r="MV66" s="50"/>
      <c r="MW66" s="50"/>
      <c r="MX66" s="50"/>
      <c r="MY66" s="50"/>
      <c r="MZ66" s="50"/>
      <c r="NA66" s="50"/>
      <c r="NB66" s="50"/>
      <c r="NC66" s="50"/>
      <c r="ND66" s="50"/>
      <c r="NE66" s="50"/>
      <c r="NF66" s="50"/>
      <c r="NG66" s="50"/>
      <c r="NH66" s="50"/>
      <c r="NI66" s="50"/>
      <c r="NJ66" s="50"/>
      <c r="NK66" s="50"/>
      <c r="NL66" s="50"/>
      <c r="NM66" s="50"/>
      <c r="NN66" s="50"/>
      <c r="NO66" s="50"/>
      <c r="NP66" s="50"/>
      <c r="NQ66" s="50"/>
      <c r="NR66" s="50"/>
      <c r="NS66" s="50"/>
      <c r="NT66" s="50"/>
      <c r="NU66" s="50"/>
      <c r="NV66" s="50"/>
      <c r="NW66" s="50"/>
      <c r="NX66" s="50"/>
      <c r="NY66" s="50"/>
      <c r="NZ66" s="50"/>
      <c r="OA66" s="50"/>
      <c r="OB66" s="50"/>
      <c r="OC66" s="50"/>
      <c r="OD66" s="50"/>
      <c r="OE66" s="50"/>
      <c r="OF66" s="50"/>
      <c r="OG66" s="50"/>
      <c r="OH66" s="50"/>
      <c r="OI66" s="50"/>
      <c r="OJ66" s="50"/>
      <c r="OK66" s="50"/>
      <c r="OL66" s="50"/>
      <c r="OM66" s="50"/>
      <c r="ON66" s="50"/>
      <c r="OO66" s="50"/>
      <c r="OP66" s="50"/>
      <c r="OQ66" s="50"/>
      <c r="OR66" s="50"/>
      <c r="OS66" s="50"/>
      <c r="OT66" s="50"/>
      <c r="OU66" s="50"/>
      <c r="OV66" s="50"/>
      <c r="OW66" s="50"/>
      <c r="OX66" s="50"/>
      <c r="OY66" s="50"/>
      <c r="OZ66" s="50"/>
      <c r="PA66" s="50"/>
      <c r="PB66" s="50"/>
      <c r="PC66" s="50"/>
      <c r="PD66" s="50"/>
      <c r="PE66" s="50"/>
      <c r="PF66" s="50"/>
      <c r="PG66" s="50"/>
      <c r="PH66" s="50"/>
      <c r="PI66" s="50"/>
      <c r="PJ66" s="50"/>
      <c r="PK66" s="50"/>
      <c r="PL66" s="50"/>
      <c r="PM66" s="50"/>
      <c r="PN66" s="50"/>
      <c r="PO66" s="50"/>
      <c r="PP66" s="50"/>
      <c r="PQ66" s="50"/>
      <c r="PR66" s="50"/>
      <c r="PS66" s="50"/>
      <c r="PT66" s="50"/>
      <c r="PU66" s="50"/>
      <c r="PV66" s="50"/>
      <c r="PW66" s="50"/>
      <c r="PX66" s="50"/>
      <c r="PY66" s="50"/>
      <c r="PZ66" s="50"/>
      <c r="QA66" s="50"/>
      <c r="QB66" s="50"/>
      <c r="QC66" s="50"/>
      <c r="QD66" s="50"/>
      <c r="QE66" s="50"/>
      <c r="QF66" s="50"/>
      <c r="QG66" s="50"/>
      <c r="QH66" s="50"/>
      <c r="QI66" s="50"/>
      <c r="QJ66" s="50"/>
      <c r="QK66" s="50"/>
      <c r="QL66" s="50"/>
      <c r="QM66" s="50"/>
      <c r="QN66" s="50"/>
      <c r="QO66" s="50"/>
      <c r="QP66" s="50"/>
      <c r="QQ66" s="50"/>
      <c r="QR66" s="50"/>
      <c r="QS66" s="50"/>
      <c r="QT66" s="50"/>
      <c r="QU66" s="50"/>
      <c r="QV66" s="50"/>
      <c r="QW66" s="50"/>
      <c r="QX66" s="50"/>
      <c r="QY66" s="50"/>
      <c r="QZ66" s="50"/>
      <c r="RA66" s="50"/>
      <c r="RB66" s="50"/>
      <c r="RC66" s="50"/>
      <c r="RD66" s="50"/>
      <c r="RE66" s="50"/>
      <c r="RF66" s="50"/>
      <c r="RG66" s="50"/>
      <c r="RH66" s="50"/>
      <c r="RI66" s="50"/>
      <c r="RJ66" s="50"/>
      <c r="RK66" s="50"/>
      <c r="RL66" s="50"/>
      <c r="RM66" s="50"/>
      <c r="RN66" s="50"/>
      <c r="RO66" s="50"/>
      <c r="RP66" s="50"/>
      <c r="RQ66" s="50"/>
      <c r="RR66" s="50"/>
      <c r="RS66" s="50"/>
      <c r="RT66" s="50"/>
      <c r="RU66" s="50"/>
      <c r="RV66" s="50"/>
      <c r="RW66" s="50"/>
      <c r="RX66" s="50"/>
      <c r="RY66" s="50"/>
      <c r="RZ66" s="50"/>
      <c r="SA66" s="50"/>
      <c r="SB66" s="50"/>
      <c r="SC66" s="50"/>
      <c r="SD66" s="50"/>
      <c r="SE66" s="50"/>
      <c r="SF66" s="50"/>
      <c r="SG66" s="50"/>
      <c r="SH66" s="50"/>
      <c r="SI66" s="50"/>
      <c r="SJ66" s="50"/>
      <c r="SK66" s="50"/>
      <c r="SL66" s="50"/>
      <c r="SM66" s="50"/>
      <c r="SN66" s="50"/>
      <c r="SO66" s="50"/>
      <c r="SP66" s="50"/>
      <c r="SQ66" s="50"/>
      <c r="SR66" s="50"/>
      <c r="SS66" s="50"/>
      <c r="ST66" s="50"/>
      <c r="SU66" s="50"/>
      <c r="SV66" s="50"/>
      <c r="SW66" s="50"/>
      <c r="SX66" s="50"/>
      <c r="SY66" s="50"/>
      <c r="SZ66" s="50"/>
      <c r="TA66" s="50"/>
      <c r="TB66" s="50"/>
      <c r="TC66" s="50"/>
      <c r="TD66" s="50"/>
      <c r="TE66" s="50"/>
      <c r="TF66" s="50"/>
      <c r="TG66" s="50"/>
      <c r="TH66" s="50"/>
      <c r="TI66" s="50"/>
      <c r="TJ66" s="50"/>
      <c r="TK66" s="50"/>
      <c r="TL66" s="50"/>
      <c r="TM66" s="50"/>
      <c r="TN66" s="50"/>
      <c r="TO66" s="50"/>
      <c r="TP66" s="50"/>
      <c r="TQ66" s="50"/>
      <c r="TR66" s="50"/>
      <c r="TS66" s="50"/>
      <c r="TT66" s="50"/>
      <c r="TU66" s="50"/>
      <c r="TV66" s="50"/>
      <c r="TW66" s="50"/>
      <c r="TX66" s="50"/>
      <c r="TY66" s="50"/>
      <c r="TZ66" s="50"/>
      <c r="UA66" s="50"/>
      <c r="UB66" s="50"/>
      <c r="UC66" s="50"/>
      <c r="UD66" s="50"/>
      <c r="UE66" s="50"/>
      <c r="UF66" s="50"/>
      <c r="UG66" s="50"/>
      <c r="UH66" s="50"/>
      <c r="UI66" s="50"/>
      <c r="UJ66" s="50"/>
      <c r="UK66" s="50"/>
      <c r="UL66" s="50"/>
      <c r="UM66" s="50"/>
      <c r="UN66" s="50"/>
      <c r="UO66" s="50"/>
      <c r="UP66" s="50"/>
      <c r="UQ66" s="50"/>
      <c r="UR66" s="50"/>
      <c r="US66" s="50"/>
      <c r="UT66" s="50"/>
      <c r="UU66" s="50"/>
      <c r="UV66" s="50"/>
      <c r="UW66" s="50"/>
      <c r="UX66" s="50"/>
      <c r="UY66" s="50"/>
      <c r="UZ66" s="50"/>
      <c r="VA66" s="50"/>
      <c r="VB66" s="50"/>
      <c r="VC66" s="50"/>
      <c r="VD66" s="50"/>
      <c r="VE66" s="50"/>
      <c r="VF66" s="50"/>
      <c r="VG66" s="50"/>
      <c r="VH66" s="50"/>
      <c r="VI66" s="50"/>
      <c r="VJ66" s="50"/>
      <c r="VK66" s="50"/>
      <c r="VL66" s="50"/>
      <c r="VM66" s="50"/>
      <c r="VN66" s="50"/>
      <c r="VO66" s="50"/>
      <c r="VP66" s="50"/>
      <c r="VQ66" s="50"/>
      <c r="VR66" s="50"/>
      <c r="VS66" s="50"/>
      <c r="VT66" s="50"/>
      <c r="VU66" s="50"/>
      <c r="VV66" s="50"/>
      <c r="VW66" s="50"/>
      <c r="VX66" s="50"/>
      <c r="VY66" s="50"/>
      <c r="VZ66" s="50"/>
      <c r="WA66" s="50"/>
      <c r="WB66" s="50"/>
      <c r="WC66" s="50"/>
      <c r="WD66" s="50"/>
      <c r="WE66" s="50"/>
      <c r="WF66" s="50"/>
      <c r="WG66" s="50"/>
      <c r="WH66" s="50"/>
      <c r="WI66" s="50"/>
      <c r="WJ66" s="50"/>
      <c r="WK66" s="50"/>
      <c r="WL66" s="50"/>
      <c r="WM66" s="50"/>
      <c r="WN66" s="50"/>
      <c r="WO66" s="50"/>
      <c r="WP66" s="50"/>
      <c r="WQ66" s="50"/>
      <c r="WR66" s="50"/>
      <c r="WS66" s="50"/>
      <c r="WT66" s="50"/>
      <c r="WU66" s="50"/>
      <c r="WV66" s="50"/>
      <c r="WW66" s="50"/>
      <c r="WX66" s="50"/>
      <c r="WY66" s="50"/>
      <c r="WZ66" s="50"/>
      <c r="XA66" s="50"/>
      <c r="XB66" s="50"/>
      <c r="XC66" s="50"/>
      <c r="XD66" s="50"/>
      <c r="XE66" s="50"/>
      <c r="XF66" s="50"/>
      <c r="XG66" s="50"/>
      <c r="XH66" s="50"/>
      <c r="XI66" s="50"/>
      <c r="XJ66" s="50"/>
      <c r="XK66" s="50"/>
      <c r="XL66" s="50"/>
      <c r="XM66" s="50"/>
      <c r="XN66" s="50"/>
      <c r="XO66" s="50"/>
      <c r="XP66" s="50"/>
      <c r="XQ66" s="50"/>
      <c r="XR66" s="50"/>
      <c r="XS66" s="50"/>
      <c r="XT66" s="50"/>
      <c r="XU66" s="50"/>
      <c r="XV66" s="50"/>
      <c r="XW66" s="50"/>
      <c r="XX66" s="50"/>
      <c r="XY66" s="50"/>
      <c r="XZ66" s="50"/>
      <c r="YA66" s="50"/>
      <c r="YB66" s="50"/>
      <c r="YC66" s="50"/>
      <c r="YD66" s="50"/>
      <c r="YE66" s="50"/>
      <c r="YF66" s="50"/>
      <c r="YG66" s="50"/>
      <c r="YH66" s="50"/>
      <c r="YI66" s="50"/>
      <c r="YJ66" s="50"/>
      <c r="YK66" s="50"/>
      <c r="YL66" s="50"/>
      <c r="YM66" s="50"/>
      <c r="YN66" s="50"/>
      <c r="YO66" s="50"/>
      <c r="YP66" s="50"/>
      <c r="YQ66" s="50"/>
      <c r="YR66" s="50"/>
      <c r="YS66" s="50"/>
      <c r="YT66" s="50"/>
      <c r="YU66" s="50"/>
      <c r="YV66" s="50"/>
      <c r="YW66" s="50"/>
      <c r="YX66" s="50"/>
      <c r="YY66" s="50"/>
      <c r="YZ66" s="50"/>
      <c r="ZA66" s="50"/>
      <c r="ZB66" s="50"/>
      <c r="ZC66" s="50"/>
      <c r="ZD66" s="50"/>
      <c r="ZE66" s="50"/>
      <c r="ZF66" s="50"/>
      <c r="ZG66" s="50"/>
      <c r="ZH66" s="50"/>
      <c r="ZI66" s="50"/>
      <c r="ZJ66" s="50"/>
      <c r="ZK66" s="50"/>
      <c r="ZL66" s="50"/>
      <c r="ZM66" s="50"/>
      <c r="ZN66" s="50"/>
      <c r="ZO66" s="50"/>
      <c r="ZP66" s="50"/>
      <c r="ZQ66" s="50"/>
      <c r="ZR66" s="50"/>
      <c r="ZS66" s="50"/>
      <c r="ZT66" s="50"/>
      <c r="ZU66" s="50"/>
      <c r="ZV66" s="50"/>
      <c r="ZW66" s="50"/>
      <c r="ZX66" s="50"/>
      <c r="ZY66" s="50"/>
      <c r="ZZ66" s="50"/>
      <c r="AAA66" s="50"/>
      <c r="AAB66" s="50"/>
      <c r="AAC66" s="50"/>
      <c r="AAD66" s="50"/>
      <c r="AAE66" s="50"/>
      <c r="AAF66" s="50"/>
      <c r="AAG66" s="50"/>
      <c r="AAH66" s="50"/>
      <c r="AAI66" s="50"/>
      <c r="AAJ66" s="50"/>
      <c r="AAK66" s="50"/>
      <c r="AAL66" s="50"/>
      <c r="AAM66" s="50"/>
      <c r="AAN66" s="50"/>
      <c r="AAO66" s="50"/>
      <c r="AAP66" s="50"/>
      <c r="AAQ66" s="50"/>
      <c r="AAR66" s="50"/>
      <c r="AAS66" s="50"/>
      <c r="AAT66" s="50"/>
      <c r="AAU66" s="50"/>
      <c r="AAV66" s="50"/>
      <c r="AAW66" s="50"/>
      <c r="AAX66" s="50"/>
      <c r="AAY66" s="50"/>
      <c r="AAZ66" s="50"/>
      <c r="ABA66" s="50"/>
      <c r="ABB66" s="50"/>
      <c r="ABC66" s="50"/>
      <c r="ABD66" s="50"/>
      <c r="ABE66" s="50"/>
      <c r="ABF66" s="50"/>
      <c r="ABG66" s="50"/>
      <c r="ABH66" s="50"/>
      <c r="ABI66" s="50"/>
      <c r="ABJ66" s="50"/>
      <c r="ABK66" s="50"/>
      <c r="ABL66" s="50"/>
      <c r="ABM66" s="50"/>
      <c r="ABN66" s="50"/>
      <c r="ABO66" s="50"/>
      <c r="ABP66" s="50"/>
      <c r="ABQ66" s="50"/>
      <c r="ABR66" s="50"/>
      <c r="ABS66" s="50"/>
      <c r="ABT66" s="50"/>
      <c r="ABU66" s="50"/>
      <c r="ABV66" s="50"/>
      <c r="ABW66" s="50"/>
      <c r="ABX66" s="50"/>
      <c r="ABY66" s="50"/>
      <c r="ABZ66" s="50"/>
      <c r="ACA66" s="50"/>
      <c r="ACB66" s="50"/>
      <c r="ACC66" s="50"/>
      <c r="ACD66" s="50"/>
      <c r="ACE66" s="50"/>
      <c r="ACF66" s="50"/>
      <c r="ACG66" s="50"/>
      <c r="ACH66" s="50"/>
      <c r="ACI66" s="50"/>
      <c r="ACJ66" s="50"/>
      <c r="ACK66" s="50"/>
      <c r="ACL66" s="50"/>
      <c r="ACM66" s="50"/>
      <c r="ACN66" s="50"/>
      <c r="ACO66" s="50"/>
      <c r="ACP66" s="50"/>
      <c r="ACQ66" s="50"/>
      <c r="ACR66" s="50"/>
      <c r="ACS66" s="50"/>
      <c r="ACT66" s="50"/>
      <c r="ACU66" s="50"/>
      <c r="ACV66" s="50"/>
      <c r="ACW66" s="50"/>
      <c r="ACX66" s="50"/>
      <c r="ACY66" s="50"/>
      <c r="ACZ66" s="50"/>
      <c r="ADA66" s="50"/>
      <c r="ADB66" s="50"/>
      <c r="ADC66" s="50"/>
      <c r="ADD66" s="50"/>
      <c r="ADE66" s="50"/>
      <c r="ADF66" s="50"/>
      <c r="ADG66" s="50"/>
      <c r="ADH66" s="50"/>
      <c r="ADI66" s="50"/>
      <c r="ADJ66" s="50"/>
      <c r="ADK66" s="50"/>
      <c r="ADL66" s="50"/>
      <c r="ADM66" s="50"/>
      <c r="ADN66" s="50"/>
      <c r="ADO66" s="50"/>
      <c r="ADP66" s="50"/>
      <c r="ADQ66" s="50"/>
      <c r="ADR66" s="50"/>
      <c r="ADS66" s="50"/>
      <c r="ADT66" s="50"/>
      <c r="ADU66" s="50"/>
      <c r="ADV66" s="50"/>
      <c r="ADW66" s="50"/>
      <c r="ADX66" s="50"/>
      <c r="ADY66" s="50"/>
      <c r="ADZ66" s="50"/>
      <c r="AEA66" s="50"/>
      <c r="AEB66" s="50"/>
      <c r="AEC66" s="50"/>
      <c r="AED66" s="50"/>
      <c r="AEE66" s="50"/>
      <c r="AEF66" s="50"/>
      <c r="AEG66" s="50"/>
      <c r="AEH66" s="50"/>
      <c r="AEI66" s="50"/>
      <c r="AEJ66" s="50"/>
      <c r="AEK66" s="50"/>
      <c r="AEL66" s="50"/>
      <c r="AEM66" s="50"/>
      <c r="AEN66" s="50"/>
      <c r="AEO66" s="50"/>
      <c r="AEP66" s="50"/>
      <c r="AEQ66" s="50"/>
      <c r="AER66" s="50"/>
    </row>
    <row r="67" spans="1:824" s="51" customFormat="1" ht="54.95" customHeight="1" x14ac:dyDescent="0.3">
      <c r="A67" s="44">
        <v>37</v>
      </c>
      <c r="B67" s="47" t="s">
        <v>197</v>
      </c>
      <c r="C67" s="44">
        <v>3223004639</v>
      </c>
      <c r="D67" s="40" t="s">
        <v>95</v>
      </c>
      <c r="E67" s="35" t="s">
        <v>198</v>
      </c>
      <c r="F67" s="44" t="s">
        <v>75</v>
      </c>
      <c r="G67" s="35" t="s">
        <v>188</v>
      </c>
      <c r="H67" s="38"/>
      <c r="I67" s="39"/>
      <c r="J67" s="39">
        <v>2474.9</v>
      </c>
      <c r="K67" s="39">
        <v>2474.9</v>
      </c>
      <c r="L67" s="39"/>
      <c r="M67" s="38"/>
      <c r="N67" s="38">
        <v>23.4</v>
      </c>
      <c r="O67" s="38">
        <v>23.4</v>
      </c>
      <c r="P67" s="38"/>
      <c r="Q67" s="38">
        <v>23.4</v>
      </c>
      <c r="R67" s="38">
        <v>776.2</v>
      </c>
      <c r="S67" s="38">
        <v>0.5</v>
      </c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  <c r="MB67" s="50"/>
      <c r="MC67" s="50"/>
      <c r="MD67" s="50"/>
      <c r="ME67" s="50"/>
      <c r="MF67" s="50"/>
      <c r="MG67" s="50"/>
      <c r="MH67" s="50"/>
      <c r="MI67" s="50"/>
      <c r="MJ67" s="50"/>
      <c r="MK67" s="50"/>
      <c r="ML67" s="50"/>
      <c r="MM67" s="50"/>
      <c r="MN67" s="50"/>
      <c r="MO67" s="50"/>
      <c r="MP67" s="50"/>
      <c r="MQ67" s="50"/>
      <c r="MR67" s="50"/>
      <c r="MS67" s="50"/>
      <c r="MT67" s="50"/>
      <c r="MU67" s="50"/>
      <c r="MV67" s="50"/>
      <c r="MW67" s="50"/>
      <c r="MX67" s="50"/>
      <c r="MY67" s="50"/>
      <c r="MZ67" s="50"/>
      <c r="NA67" s="50"/>
      <c r="NB67" s="50"/>
      <c r="NC67" s="50"/>
      <c r="ND67" s="50"/>
      <c r="NE67" s="50"/>
      <c r="NF67" s="50"/>
      <c r="NG67" s="50"/>
      <c r="NH67" s="50"/>
      <c r="NI67" s="50"/>
      <c r="NJ67" s="50"/>
      <c r="NK67" s="50"/>
      <c r="NL67" s="50"/>
      <c r="NM67" s="50"/>
      <c r="NN67" s="50"/>
      <c r="NO67" s="50"/>
      <c r="NP67" s="50"/>
      <c r="NQ67" s="50"/>
      <c r="NR67" s="50"/>
      <c r="NS67" s="50"/>
      <c r="NT67" s="50"/>
      <c r="NU67" s="50"/>
      <c r="NV67" s="50"/>
      <c r="NW67" s="50"/>
      <c r="NX67" s="50"/>
      <c r="NY67" s="50"/>
      <c r="NZ67" s="50"/>
      <c r="OA67" s="50"/>
      <c r="OB67" s="50"/>
      <c r="OC67" s="50"/>
      <c r="OD67" s="50"/>
      <c r="OE67" s="50"/>
      <c r="OF67" s="50"/>
      <c r="OG67" s="50"/>
      <c r="OH67" s="50"/>
      <c r="OI67" s="50"/>
      <c r="OJ67" s="50"/>
      <c r="OK67" s="50"/>
      <c r="OL67" s="50"/>
      <c r="OM67" s="50"/>
      <c r="ON67" s="50"/>
      <c r="OO67" s="50"/>
      <c r="OP67" s="50"/>
      <c r="OQ67" s="50"/>
      <c r="OR67" s="50"/>
      <c r="OS67" s="50"/>
      <c r="OT67" s="50"/>
      <c r="OU67" s="50"/>
      <c r="OV67" s="50"/>
      <c r="OW67" s="50"/>
      <c r="OX67" s="50"/>
      <c r="OY67" s="50"/>
      <c r="OZ67" s="50"/>
      <c r="PA67" s="50"/>
      <c r="PB67" s="50"/>
      <c r="PC67" s="50"/>
      <c r="PD67" s="50"/>
      <c r="PE67" s="50"/>
      <c r="PF67" s="50"/>
      <c r="PG67" s="50"/>
      <c r="PH67" s="50"/>
      <c r="PI67" s="50"/>
      <c r="PJ67" s="50"/>
      <c r="PK67" s="50"/>
      <c r="PL67" s="50"/>
      <c r="PM67" s="50"/>
      <c r="PN67" s="50"/>
      <c r="PO67" s="50"/>
      <c r="PP67" s="50"/>
      <c r="PQ67" s="50"/>
      <c r="PR67" s="50"/>
      <c r="PS67" s="50"/>
      <c r="PT67" s="50"/>
      <c r="PU67" s="50"/>
      <c r="PV67" s="50"/>
      <c r="PW67" s="50"/>
      <c r="PX67" s="50"/>
      <c r="PY67" s="50"/>
      <c r="PZ67" s="50"/>
      <c r="QA67" s="50"/>
      <c r="QB67" s="50"/>
      <c r="QC67" s="50"/>
      <c r="QD67" s="50"/>
      <c r="QE67" s="50"/>
      <c r="QF67" s="50"/>
      <c r="QG67" s="50"/>
      <c r="QH67" s="50"/>
      <c r="QI67" s="50"/>
      <c r="QJ67" s="50"/>
      <c r="QK67" s="50"/>
      <c r="QL67" s="50"/>
      <c r="QM67" s="50"/>
      <c r="QN67" s="50"/>
      <c r="QO67" s="50"/>
      <c r="QP67" s="50"/>
      <c r="QQ67" s="50"/>
      <c r="QR67" s="50"/>
      <c r="QS67" s="50"/>
      <c r="QT67" s="50"/>
      <c r="QU67" s="50"/>
      <c r="QV67" s="50"/>
      <c r="QW67" s="50"/>
      <c r="QX67" s="50"/>
      <c r="QY67" s="50"/>
      <c r="QZ67" s="50"/>
      <c r="RA67" s="50"/>
      <c r="RB67" s="50"/>
      <c r="RC67" s="50"/>
      <c r="RD67" s="50"/>
      <c r="RE67" s="50"/>
      <c r="RF67" s="50"/>
      <c r="RG67" s="50"/>
      <c r="RH67" s="50"/>
      <c r="RI67" s="50"/>
      <c r="RJ67" s="50"/>
      <c r="RK67" s="50"/>
      <c r="RL67" s="50"/>
      <c r="RM67" s="50"/>
      <c r="RN67" s="50"/>
      <c r="RO67" s="50"/>
      <c r="RP67" s="50"/>
      <c r="RQ67" s="50"/>
      <c r="RR67" s="50"/>
      <c r="RS67" s="50"/>
      <c r="RT67" s="50"/>
      <c r="RU67" s="50"/>
      <c r="RV67" s="50"/>
      <c r="RW67" s="50"/>
      <c r="RX67" s="50"/>
      <c r="RY67" s="50"/>
      <c r="RZ67" s="50"/>
      <c r="SA67" s="50"/>
      <c r="SB67" s="50"/>
      <c r="SC67" s="50"/>
      <c r="SD67" s="50"/>
      <c r="SE67" s="50"/>
      <c r="SF67" s="50"/>
      <c r="SG67" s="50"/>
      <c r="SH67" s="50"/>
      <c r="SI67" s="50"/>
      <c r="SJ67" s="50"/>
      <c r="SK67" s="50"/>
      <c r="SL67" s="50"/>
      <c r="SM67" s="50"/>
      <c r="SN67" s="50"/>
      <c r="SO67" s="50"/>
      <c r="SP67" s="50"/>
      <c r="SQ67" s="50"/>
      <c r="SR67" s="50"/>
      <c r="SS67" s="50"/>
      <c r="ST67" s="50"/>
      <c r="SU67" s="50"/>
      <c r="SV67" s="50"/>
      <c r="SW67" s="50"/>
      <c r="SX67" s="50"/>
      <c r="SY67" s="50"/>
      <c r="SZ67" s="50"/>
      <c r="TA67" s="50"/>
      <c r="TB67" s="50"/>
      <c r="TC67" s="50"/>
      <c r="TD67" s="50"/>
      <c r="TE67" s="50"/>
      <c r="TF67" s="50"/>
      <c r="TG67" s="50"/>
      <c r="TH67" s="50"/>
      <c r="TI67" s="50"/>
      <c r="TJ67" s="50"/>
      <c r="TK67" s="50"/>
      <c r="TL67" s="50"/>
      <c r="TM67" s="50"/>
      <c r="TN67" s="50"/>
      <c r="TO67" s="50"/>
      <c r="TP67" s="50"/>
      <c r="TQ67" s="50"/>
      <c r="TR67" s="50"/>
      <c r="TS67" s="50"/>
      <c r="TT67" s="50"/>
      <c r="TU67" s="50"/>
      <c r="TV67" s="50"/>
      <c r="TW67" s="50"/>
      <c r="TX67" s="50"/>
      <c r="TY67" s="50"/>
      <c r="TZ67" s="50"/>
      <c r="UA67" s="50"/>
      <c r="UB67" s="50"/>
      <c r="UC67" s="50"/>
      <c r="UD67" s="50"/>
      <c r="UE67" s="50"/>
      <c r="UF67" s="50"/>
      <c r="UG67" s="50"/>
      <c r="UH67" s="50"/>
      <c r="UI67" s="50"/>
      <c r="UJ67" s="50"/>
      <c r="UK67" s="50"/>
      <c r="UL67" s="50"/>
      <c r="UM67" s="50"/>
      <c r="UN67" s="50"/>
      <c r="UO67" s="50"/>
      <c r="UP67" s="50"/>
      <c r="UQ67" s="50"/>
      <c r="UR67" s="50"/>
      <c r="US67" s="50"/>
      <c r="UT67" s="50"/>
      <c r="UU67" s="50"/>
      <c r="UV67" s="50"/>
      <c r="UW67" s="50"/>
      <c r="UX67" s="50"/>
      <c r="UY67" s="50"/>
      <c r="UZ67" s="50"/>
      <c r="VA67" s="50"/>
      <c r="VB67" s="50"/>
      <c r="VC67" s="50"/>
      <c r="VD67" s="50"/>
      <c r="VE67" s="50"/>
      <c r="VF67" s="50"/>
      <c r="VG67" s="50"/>
      <c r="VH67" s="50"/>
      <c r="VI67" s="50"/>
      <c r="VJ67" s="50"/>
      <c r="VK67" s="50"/>
      <c r="VL67" s="50"/>
      <c r="VM67" s="50"/>
      <c r="VN67" s="50"/>
      <c r="VO67" s="50"/>
      <c r="VP67" s="50"/>
      <c r="VQ67" s="50"/>
      <c r="VR67" s="50"/>
      <c r="VS67" s="50"/>
      <c r="VT67" s="50"/>
      <c r="VU67" s="50"/>
      <c r="VV67" s="50"/>
      <c r="VW67" s="50"/>
      <c r="VX67" s="50"/>
      <c r="VY67" s="50"/>
      <c r="VZ67" s="50"/>
      <c r="WA67" s="50"/>
      <c r="WB67" s="50"/>
      <c r="WC67" s="50"/>
      <c r="WD67" s="50"/>
      <c r="WE67" s="50"/>
      <c r="WF67" s="50"/>
      <c r="WG67" s="50"/>
      <c r="WH67" s="50"/>
      <c r="WI67" s="50"/>
      <c r="WJ67" s="50"/>
      <c r="WK67" s="50"/>
      <c r="WL67" s="50"/>
      <c r="WM67" s="50"/>
      <c r="WN67" s="50"/>
      <c r="WO67" s="50"/>
      <c r="WP67" s="50"/>
      <c r="WQ67" s="50"/>
      <c r="WR67" s="50"/>
      <c r="WS67" s="50"/>
      <c r="WT67" s="50"/>
      <c r="WU67" s="50"/>
      <c r="WV67" s="50"/>
      <c r="WW67" s="50"/>
      <c r="WX67" s="50"/>
      <c r="WY67" s="50"/>
      <c r="WZ67" s="50"/>
      <c r="XA67" s="50"/>
      <c r="XB67" s="50"/>
      <c r="XC67" s="50"/>
      <c r="XD67" s="50"/>
      <c r="XE67" s="50"/>
      <c r="XF67" s="50"/>
      <c r="XG67" s="50"/>
      <c r="XH67" s="50"/>
      <c r="XI67" s="50"/>
      <c r="XJ67" s="50"/>
      <c r="XK67" s="50"/>
      <c r="XL67" s="50"/>
      <c r="XM67" s="50"/>
      <c r="XN67" s="50"/>
      <c r="XO67" s="50"/>
      <c r="XP67" s="50"/>
      <c r="XQ67" s="50"/>
      <c r="XR67" s="50"/>
      <c r="XS67" s="50"/>
      <c r="XT67" s="50"/>
      <c r="XU67" s="50"/>
      <c r="XV67" s="50"/>
      <c r="XW67" s="50"/>
      <c r="XX67" s="50"/>
      <c r="XY67" s="50"/>
      <c r="XZ67" s="50"/>
      <c r="YA67" s="50"/>
      <c r="YB67" s="50"/>
      <c r="YC67" s="50"/>
      <c r="YD67" s="50"/>
      <c r="YE67" s="50"/>
      <c r="YF67" s="50"/>
      <c r="YG67" s="50"/>
      <c r="YH67" s="50"/>
      <c r="YI67" s="50"/>
      <c r="YJ67" s="50"/>
      <c r="YK67" s="50"/>
      <c r="YL67" s="50"/>
      <c r="YM67" s="50"/>
      <c r="YN67" s="50"/>
      <c r="YO67" s="50"/>
      <c r="YP67" s="50"/>
      <c r="YQ67" s="50"/>
      <c r="YR67" s="50"/>
      <c r="YS67" s="50"/>
      <c r="YT67" s="50"/>
      <c r="YU67" s="50"/>
      <c r="YV67" s="50"/>
      <c r="YW67" s="50"/>
      <c r="YX67" s="50"/>
      <c r="YY67" s="50"/>
      <c r="YZ67" s="50"/>
      <c r="ZA67" s="50"/>
      <c r="ZB67" s="50"/>
      <c r="ZC67" s="50"/>
      <c r="ZD67" s="50"/>
      <c r="ZE67" s="50"/>
      <c r="ZF67" s="50"/>
      <c r="ZG67" s="50"/>
      <c r="ZH67" s="50"/>
      <c r="ZI67" s="50"/>
      <c r="ZJ67" s="50"/>
      <c r="ZK67" s="50"/>
      <c r="ZL67" s="50"/>
      <c r="ZM67" s="50"/>
      <c r="ZN67" s="50"/>
      <c r="ZO67" s="50"/>
      <c r="ZP67" s="50"/>
      <c r="ZQ67" s="50"/>
      <c r="ZR67" s="50"/>
      <c r="ZS67" s="50"/>
      <c r="ZT67" s="50"/>
      <c r="ZU67" s="50"/>
      <c r="ZV67" s="50"/>
      <c r="ZW67" s="50"/>
      <c r="ZX67" s="50"/>
      <c r="ZY67" s="50"/>
      <c r="ZZ67" s="50"/>
      <c r="AAA67" s="50"/>
      <c r="AAB67" s="50"/>
      <c r="AAC67" s="50"/>
      <c r="AAD67" s="50"/>
      <c r="AAE67" s="50"/>
      <c r="AAF67" s="50"/>
      <c r="AAG67" s="50"/>
      <c r="AAH67" s="50"/>
      <c r="AAI67" s="50"/>
      <c r="AAJ67" s="50"/>
      <c r="AAK67" s="50"/>
      <c r="AAL67" s="50"/>
      <c r="AAM67" s="50"/>
      <c r="AAN67" s="50"/>
      <c r="AAO67" s="50"/>
      <c r="AAP67" s="50"/>
      <c r="AAQ67" s="50"/>
      <c r="AAR67" s="50"/>
      <c r="AAS67" s="50"/>
      <c r="AAT67" s="50"/>
      <c r="AAU67" s="50"/>
      <c r="AAV67" s="50"/>
      <c r="AAW67" s="50"/>
      <c r="AAX67" s="50"/>
      <c r="AAY67" s="50"/>
      <c r="AAZ67" s="50"/>
      <c r="ABA67" s="50"/>
      <c r="ABB67" s="50"/>
      <c r="ABC67" s="50"/>
      <c r="ABD67" s="50"/>
      <c r="ABE67" s="50"/>
      <c r="ABF67" s="50"/>
      <c r="ABG67" s="50"/>
      <c r="ABH67" s="50"/>
      <c r="ABI67" s="50"/>
      <c r="ABJ67" s="50"/>
      <c r="ABK67" s="50"/>
      <c r="ABL67" s="50"/>
      <c r="ABM67" s="50"/>
      <c r="ABN67" s="50"/>
      <c r="ABO67" s="50"/>
      <c r="ABP67" s="50"/>
      <c r="ABQ67" s="50"/>
      <c r="ABR67" s="50"/>
      <c r="ABS67" s="50"/>
      <c r="ABT67" s="50"/>
      <c r="ABU67" s="50"/>
      <c r="ABV67" s="50"/>
      <c r="ABW67" s="50"/>
      <c r="ABX67" s="50"/>
      <c r="ABY67" s="50"/>
      <c r="ABZ67" s="50"/>
      <c r="ACA67" s="50"/>
      <c r="ACB67" s="50"/>
      <c r="ACC67" s="50"/>
      <c r="ACD67" s="50"/>
      <c r="ACE67" s="50"/>
      <c r="ACF67" s="50"/>
      <c r="ACG67" s="50"/>
      <c r="ACH67" s="50"/>
      <c r="ACI67" s="50"/>
      <c r="ACJ67" s="50"/>
      <c r="ACK67" s="50"/>
      <c r="ACL67" s="50"/>
      <c r="ACM67" s="50"/>
      <c r="ACN67" s="50"/>
      <c r="ACO67" s="50"/>
      <c r="ACP67" s="50"/>
      <c r="ACQ67" s="50"/>
      <c r="ACR67" s="50"/>
      <c r="ACS67" s="50"/>
      <c r="ACT67" s="50"/>
      <c r="ACU67" s="50"/>
      <c r="ACV67" s="50"/>
      <c r="ACW67" s="50"/>
      <c r="ACX67" s="50"/>
      <c r="ACY67" s="50"/>
      <c r="ACZ67" s="50"/>
      <c r="ADA67" s="50"/>
      <c r="ADB67" s="50"/>
      <c r="ADC67" s="50"/>
      <c r="ADD67" s="50"/>
      <c r="ADE67" s="50"/>
      <c r="ADF67" s="50"/>
      <c r="ADG67" s="50"/>
      <c r="ADH67" s="50"/>
      <c r="ADI67" s="50"/>
      <c r="ADJ67" s="50"/>
      <c r="ADK67" s="50"/>
      <c r="ADL67" s="50"/>
      <c r="ADM67" s="50"/>
      <c r="ADN67" s="50"/>
      <c r="ADO67" s="50"/>
      <c r="ADP67" s="50"/>
      <c r="ADQ67" s="50"/>
      <c r="ADR67" s="50"/>
      <c r="ADS67" s="50"/>
      <c r="ADT67" s="50"/>
      <c r="ADU67" s="50"/>
      <c r="ADV67" s="50"/>
      <c r="ADW67" s="50"/>
      <c r="ADX67" s="50"/>
      <c r="ADY67" s="50"/>
      <c r="ADZ67" s="50"/>
      <c r="AEA67" s="50"/>
      <c r="AEB67" s="50"/>
      <c r="AEC67" s="50"/>
      <c r="AED67" s="50"/>
      <c r="AEE67" s="50"/>
      <c r="AEF67" s="50"/>
      <c r="AEG67" s="50"/>
      <c r="AEH67" s="50"/>
      <c r="AEI67" s="50"/>
      <c r="AEJ67" s="50"/>
      <c r="AEK67" s="50"/>
      <c r="AEL67" s="50"/>
      <c r="AEM67" s="50"/>
      <c r="AEN67" s="50"/>
      <c r="AEO67" s="50"/>
      <c r="AEP67" s="50"/>
      <c r="AEQ67" s="50"/>
      <c r="AER67" s="50"/>
    </row>
    <row r="68" spans="1:824" s="51" customFormat="1" ht="54.95" customHeight="1" x14ac:dyDescent="0.3">
      <c r="A68" s="44">
        <v>38</v>
      </c>
      <c r="B68" s="47" t="s">
        <v>199</v>
      </c>
      <c r="C68" s="44">
        <v>3223004614</v>
      </c>
      <c r="D68" s="40" t="s">
        <v>95</v>
      </c>
      <c r="E68" s="35" t="s">
        <v>200</v>
      </c>
      <c r="F68" s="44" t="s">
        <v>75</v>
      </c>
      <c r="G68" s="35" t="s">
        <v>188</v>
      </c>
      <c r="H68" s="38">
        <v>8.4</v>
      </c>
      <c r="I68" s="39">
        <v>9</v>
      </c>
      <c r="J68" s="39">
        <f>2623518.79/1000</f>
        <v>2623.5187900000001</v>
      </c>
      <c r="K68" s="39">
        <v>2784</v>
      </c>
      <c r="L68" s="39">
        <v>2225.5</v>
      </c>
      <c r="M68" s="38">
        <v>2984</v>
      </c>
      <c r="N68" s="38">
        <f>125945/1000</f>
        <v>125.94499999999999</v>
      </c>
      <c r="O68" s="38">
        <v>160</v>
      </c>
      <c r="P68" s="38">
        <v>46.8</v>
      </c>
      <c r="Q68" s="38">
        <v>160</v>
      </c>
      <c r="R68" s="38">
        <v>563.9</v>
      </c>
      <c r="S68" s="38">
        <f>6269/10000</f>
        <v>0.62690000000000001</v>
      </c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  <c r="MB68" s="50"/>
      <c r="MC68" s="50"/>
      <c r="MD68" s="50"/>
      <c r="ME68" s="50"/>
      <c r="MF68" s="50"/>
      <c r="MG68" s="50"/>
      <c r="MH68" s="50"/>
      <c r="MI68" s="50"/>
      <c r="MJ68" s="50"/>
      <c r="MK68" s="50"/>
      <c r="ML68" s="50"/>
      <c r="MM68" s="50"/>
      <c r="MN68" s="50"/>
      <c r="MO68" s="50"/>
      <c r="MP68" s="50"/>
      <c r="MQ68" s="50"/>
      <c r="MR68" s="50"/>
      <c r="MS68" s="50"/>
      <c r="MT68" s="50"/>
      <c r="MU68" s="50"/>
      <c r="MV68" s="50"/>
      <c r="MW68" s="50"/>
      <c r="MX68" s="50"/>
      <c r="MY68" s="50"/>
      <c r="MZ68" s="50"/>
      <c r="NA68" s="50"/>
      <c r="NB68" s="50"/>
      <c r="NC68" s="50"/>
      <c r="ND68" s="50"/>
      <c r="NE68" s="50"/>
      <c r="NF68" s="50"/>
      <c r="NG68" s="50"/>
      <c r="NH68" s="50"/>
      <c r="NI68" s="50"/>
      <c r="NJ68" s="50"/>
      <c r="NK68" s="50"/>
      <c r="NL68" s="50"/>
      <c r="NM68" s="50"/>
      <c r="NN68" s="50"/>
      <c r="NO68" s="50"/>
      <c r="NP68" s="50"/>
      <c r="NQ68" s="50"/>
      <c r="NR68" s="50"/>
      <c r="NS68" s="50"/>
      <c r="NT68" s="50"/>
      <c r="NU68" s="50"/>
      <c r="NV68" s="50"/>
      <c r="NW68" s="50"/>
      <c r="NX68" s="50"/>
      <c r="NY68" s="50"/>
      <c r="NZ68" s="50"/>
      <c r="OA68" s="50"/>
      <c r="OB68" s="50"/>
      <c r="OC68" s="50"/>
      <c r="OD68" s="50"/>
      <c r="OE68" s="50"/>
      <c r="OF68" s="50"/>
      <c r="OG68" s="50"/>
      <c r="OH68" s="50"/>
      <c r="OI68" s="50"/>
      <c r="OJ68" s="50"/>
      <c r="OK68" s="50"/>
      <c r="OL68" s="50"/>
      <c r="OM68" s="50"/>
      <c r="ON68" s="50"/>
      <c r="OO68" s="50"/>
      <c r="OP68" s="50"/>
      <c r="OQ68" s="50"/>
      <c r="OR68" s="50"/>
      <c r="OS68" s="50"/>
      <c r="OT68" s="50"/>
      <c r="OU68" s="50"/>
      <c r="OV68" s="50"/>
      <c r="OW68" s="50"/>
      <c r="OX68" s="50"/>
      <c r="OY68" s="50"/>
      <c r="OZ68" s="50"/>
      <c r="PA68" s="50"/>
      <c r="PB68" s="50"/>
      <c r="PC68" s="50"/>
      <c r="PD68" s="50"/>
      <c r="PE68" s="50"/>
      <c r="PF68" s="50"/>
      <c r="PG68" s="50"/>
      <c r="PH68" s="50"/>
      <c r="PI68" s="50"/>
      <c r="PJ68" s="50"/>
      <c r="PK68" s="50"/>
      <c r="PL68" s="50"/>
      <c r="PM68" s="50"/>
      <c r="PN68" s="50"/>
      <c r="PO68" s="50"/>
      <c r="PP68" s="50"/>
      <c r="PQ68" s="50"/>
      <c r="PR68" s="50"/>
      <c r="PS68" s="50"/>
      <c r="PT68" s="50"/>
      <c r="PU68" s="50"/>
      <c r="PV68" s="50"/>
      <c r="PW68" s="50"/>
      <c r="PX68" s="50"/>
      <c r="PY68" s="50"/>
      <c r="PZ68" s="50"/>
      <c r="QA68" s="50"/>
      <c r="QB68" s="50"/>
      <c r="QC68" s="50"/>
      <c r="QD68" s="50"/>
      <c r="QE68" s="50"/>
      <c r="QF68" s="50"/>
      <c r="QG68" s="50"/>
      <c r="QH68" s="50"/>
      <c r="QI68" s="50"/>
      <c r="QJ68" s="50"/>
      <c r="QK68" s="50"/>
      <c r="QL68" s="50"/>
      <c r="QM68" s="50"/>
      <c r="QN68" s="50"/>
      <c r="QO68" s="50"/>
      <c r="QP68" s="50"/>
      <c r="QQ68" s="50"/>
      <c r="QR68" s="50"/>
      <c r="QS68" s="50"/>
      <c r="QT68" s="50"/>
      <c r="QU68" s="50"/>
      <c r="QV68" s="50"/>
      <c r="QW68" s="50"/>
      <c r="QX68" s="50"/>
      <c r="QY68" s="50"/>
      <c r="QZ68" s="50"/>
      <c r="RA68" s="50"/>
      <c r="RB68" s="50"/>
      <c r="RC68" s="50"/>
      <c r="RD68" s="50"/>
      <c r="RE68" s="50"/>
      <c r="RF68" s="50"/>
      <c r="RG68" s="50"/>
      <c r="RH68" s="50"/>
      <c r="RI68" s="50"/>
      <c r="RJ68" s="50"/>
      <c r="RK68" s="50"/>
      <c r="RL68" s="50"/>
      <c r="RM68" s="50"/>
      <c r="RN68" s="50"/>
      <c r="RO68" s="50"/>
      <c r="RP68" s="50"/>
      <c r="RQ68" s="50"/>
      <c r="RR68" s="50"/>
      <c r="RS68" s="50"/>
      <c r="RT68" s="50"/>
      <c r="RU68" s="50"/>
      <c r="RV68" s="50"/>
      <c r="RW68" s="50"/>
      <c r="RX68" s="50"/>
      <c r="RY68" s="50"/>
      <c r="RZ68" s="50"/>
      <c r="SA68" s="50"/>
      <c r="SB68" s="50"/>
      <c r="SC68" s="50"/>
      <c r="SD68" s="50"/>
      <c r="SE68" s="50"/>
      <c r="SF68" s="50"/>
      <c r="SG68" s="50"/>
      <c r="SH68" s="50"/>
      <c r="SI68" s="50"/>
      <c r="SJ68" s="50"/>
      <c r="SK68" s="50"/>
      <c r="SL68" s="50"/>
      <c r="SM68" s="50"/>
      <c r="SN68" s="50"/>
      <c r="SO68" s="50"/>
      <c r="SP68" s="50"/>
      <c r="SQ68" s="50"/>
      <c r="SR68" s="50"/>
      <c r="SS68" s="50"/>
      <c r="ST68" s="50"/>
      <c r="SU68" s="50"/>
      <c r="SV68" s="50"/>
      <c r="SW68" s="50"/>
      <c r="SX68" s="50"/>
      <c r="SY68" s="50"/>
      <c r="SZ68" s="50"/>
      <c r="TA68" s="50"/>
      <c r="TB68" s="50"/>
      <c r="TC68" s="50"/>
      <c r="TD68" s="50"/>
      <c r="TE68" s="50"/>
      <c r="TF68" s="50"/>
      <c r="TG68" s="50"/>
      <c r="TH68" s="50"/>
      <c r="TI68" s="50"/>
      <c r="TJ68" s="50"/>
      <c r="TK68" s="50"/>
      <c r="TL68" s="50"/>
      <c r="TM68" s="50"/>
      <c r="TN68" s="50"/>
      <c r="TO68" s="50"/>
      <c r="TP68" s="50"/>
      <c r="TQ68" s="50"/>
      <c r="TR68" s="50"/>
      <c r="TS68" s="50"/>
      <c r="TT68" s="50"/>
      <c r="TU68" s="50"/>
      <c r="TV68" s="50"/>
      <c r="TW68" s="50"/>
      <c r="TX68" s="50"/>
      <c r="TY68" s="50"/>
      <c r="TZ68" s="50"/>
      <c r="UA68" s="50"/>
      <c r="UB68" s="50"/>
      <c r="UC68" s="50"/>
      <c r="UD68" s="50"/>
      <c r="UE68" s="50"/>
      <c r="UF68" s="50"/>
      <c r="UG68" s="50"/>
      <c r="UH68" s="50"/>
      <c r="UI68" s="50"/>
      <c r="UJ68" s="50"/>
      <c r="UK68" s="50"/>
      <c r="UL68" s="50"/>
      <c r="UM68" s="50"/>
      <c r="UN68" s="50"/>
      <c r="UO68" s="50"/>
      <c r="UP68" s="50"/>
      <c r="UQ68" s="50"/>
      <c r="UR68" s="50"/>
      <c r="US68" s="50"/>
      <c r="UT68" s="50"/>
      <c r="UU68" s="50"/>
      <c r="UV68" s="50"/>
      <c r="UW68" s="50"/>
      <c r="UX68" s="50"/>
      <c r="UY68" s="50"/>
      <c r="UZ68" s="50"/>
      <c r="VA68" s="50"/>
      <c r="VB68" s="50"/>
      <c r="VC68" s="50"/>
      <c r="VD68" s="50"/>
      <c r="VE68" s="50"/>
      <c r="VF68" s="50"/>
      <c r="VG68" s="50"/>
      <c r="VH68" s="50"/>
      <c r="VI68" s="50"/>
      <c r="VJ68" s="50"/>
      <c r="VK68" s="50"/>
      <c r="VL68" s="50"/>
      <c r="VM68" s="50"/>
      <c r="VN68" s="50"/>
      <c r="VO68" s="50"/>
      <c r="VP68" s="50"/>
      <c r="VQ68" s="50"/>
      <c r="VR68" s="50"/>
      <c r="VS68" s="50"/>
      <c r="VT68" s="50"/>
      <c r="VU68" s="50"/>
      <c r="VV68" s="50"/>
      <c r="VW68" s="50"/>
      <c r="VX68" s="50"/>
      <c r="VY68" s="50"/>
      <c r="VZ68" s="50"/>
      <c r="WA68" s="50"/>
      <c r="WB68" s="50"/>
      <c r="WC68" s="50"/>
      <c r="WD68" s="50"/>
      <c r="WE68" s="50"/>
      <c r="WF68" s="50"/>
      <c r="WG68" s="50"/>
      <c r="WH68" s="50"/>
      <c r="WI68" s="50"/>
      <c r="WJ68" s="50"/>
      <c r="WK68" s="50"/>
      <c r="WL68" s="50"/>
      <c r="WM68" s="50"/>
      <c r="WN68" s="50"/>
      <c r="WO68" s="50"/>
      <c r="WP68" s="50"/>
      <c r="WQ68" s="50"/>
      <c r="WR68" s="50"/>
      <c r="WS68" s="50"/>
      <c r="WT68" s="50"/>
      <c r="WU68" s="50"/>
      <c r="WV68" s="50"/>
      <c r="WW68" s="50"/>
      <c r="WX68" s="50"/>
      <c r="WY68" s="50"/>
      <c r="WZ68" s="50"/>
      <c r="XA68" s="50"/>
      <c r="XB68" s="50"/>
      <c r="XC68" s="50"/>
      <c r="XD68" s="50"/>
      <c r="XE68" s="50"/>
      <c r="XF68" s="50"/>
      <c r="XG68" s="50"/>
      <c r="XH68" s="50"/>
      <c r="XI68" s="50"/>
      <c r="XJ68" s="50"/>
      <c r="XK68" s="50"/>
      <c r="XL68" s="50"/>
      <c r="XM68" s="50"/>
      <c r="XN68" s="50"/>
      <c r="XO68" s="50"/>
      <c r="XP68" s="50"/>
      <c r="XQ68" s="50"/>
      <c r="XR68" s="50"/>
      <c r="XS68" s="50"/>
      <c r="XT68" s="50"/>
      <c r="XU68" s="50"/>
      <c r="XV68" s="50"/>
      <c r="XW68" s="50"/>
      <c r="XX68" s="50"/>
      <c r="XY68" s="50"/>
      <c r="XZ68" s="50"/>
      <c r="YA68" s="50"/>
      <c r="YB68" s="50"/>
      <c r="YC68" s="50"/>
      <c r="YD68" s="50"/>
      <c r="YE68" s="50"/>
      <c r="YF68" s="50"/>
      <c r="YG68" s="50"/>
      <c r="YH68" s="50"/>
      <c r="YI68" s="50"/>
      <c r="YJ68" s="50"/>
      <c r="YK68" s="50"/>
      <c r="YL68" s="50"/>
      <c r="YM68" s="50"/>
      <c r="YN68" s="50"/>
      <c r="YO68" s="50"/>
      <c r="YP68" s="50"/>
      <c r="YQ68" s="50"/>
      <c r="YR68" s="50"/>
      <c r="YS68" s="50"/>
      <c r="YT68" s="50"/>
      <c r="YU68" s="50"/>
      <c r="YV68" s="50"/>
      <c r="YW68" s="50"/>
      <c r="YX68" s="50"/>
      <c r="YY68" s="50"/>
      <c r="YZ68" s="50"/>
      <c r="ZA68" s="50"/>
      <c r="ZB68" s="50"/>
      <c r="ZC68" s="50"/>
      <c r="ZD68" s="50"/>
      <c r="ZE68" s="50"/>
      <c r="ZF68" s="50"/>
      <c r="ZG68" s="50"/>
      <c r="ZH68" s="50"/>
      <c r="ZI68" s="50"/>
      <c r="ZJ68" s="50"/>
      <c r="ZK68" s="50"/>
      <c r="ZL68" s="50"/>
      <c r="ZM68" s="50"/>
      <c r="ZN68" s="50"/>
      <c r="ZO68" s="50"/>
      <c r="ZP68" s="50"/>
      <c r="ZQ68" s="50"/>
      <c r="ZR68" s="50"/>
      <c r="ZS68" s="50"/>
      <c r="ZT68" s="50"/>
      <c r="ZU68" s="50"/>
      <c r="ZV68" s="50"/>
      <c r="ZW68" s="50"/>
      <c r="ZX68" s="50"/>
      <c r="ZY68" s="50"/>
      <c r="ZZ68" s="50"/>
      <c r="AAA68" s="50"/>
      <c r="AAB68" s="50"/>
      <c r="AAC68" s="50"/>
      <c r="AAD68" s="50"/>
      <c r="AAE68" s="50"/>
      <c r="AAF68" s="50"/>
      <c r="AAG68" s="50"/>
      <c r="AAH68" s="50"/>
      <c r="AAI68" s="50"/>
      <c r="AAJ68" s="50"/>
      <c r="AAK68" s="50"/>
      <c r="AAL68" s="50"/>
      <c r="AAM68" s="50"/>
      <c r="AAN68" s="50"/>
      <c r="AAO68" s="50"/>
      <c r="AAP68" s="50"/>
      <c r="AAQ68" s="50"/>
      <c r="AAR68" s="50"/>
      <c r="AAS68" s="50"/>
      <c r="AAT68" s="50"/>
      <c r="AAU68" s="50"/>
      <c r="AAV68" s="50"/>
      <c r="AAW68" s="50"/>
      <c r="AAX68" s="50"/>
      <c r="AAY68" s="50"/>
      <c r="AAZ68" s="50"/>
      <c r="ABA68" s="50"/>
      <c r="ABB68" s="50"/>
      <c r="ABC68" s="50"/>
      <c r="ABD68" s="50"/>
      <c r="ABE68" s="50"/>
      <c r="ABF68" s="50"/>
      <c r="ABG68" s="50"/>
      <c r="ABH68" s="50"/>
      <c r="ABI68" s="50"/>
      <c r="ABJ68" s="50"/>
      <c r="ABK68" s="50"/>
      <c r="ABL68" s="50"/>
      <c r="ABM68" s="50"/>
      <c r="ABN68" s="50"/>
      <c r="ABO68" s="50"/>
      <c r="ABP68" s="50"/>
      <c r="ABQ68" s="50"/>
      <c r="ABR68" s="50"/>
      <c r="ABS68" s="50"/>
      <c r="ABT68" s="50"/>
      <c r="ABU68" s="50"/>
      <c r="ABV68" s="50"/>
      <c r="ABW68" s="50"/>
      <c r="ABX68" s="50"/>
      <c r="ABY68" s="50"/>
      <c r="ABZ68" s="50"/>
      <c r="ACA68" s="50"/>
      <c r="ACB68" s="50"/>
      <c r="ACC68" s="50"/>
      <c r="ACD68" s="50"/>
      <c r="ACE68" s="50"/>
      <c r="ACF68" s="50"/>
      <c r="ACG68" s="50"/>
      <c r="ACH68" s="50"/>
      <c r="ACI68" s="50"/>
      <c r="ACJ68" s="50"/>
      <c r="ACK68" s="50"/>
      <c r="ACL68" s="50"/>
      <c r="ACM68" s="50"/>
      <c r="ACN68" s="50"/>
      <c r="ACO68" s="50"/>
      <c r="ACP68" s="50"/>
      <c r="ACQ68" s="50"/>
      <c r="ACR68" s="50"/>
      <c r="ACS68" s="50"/>
      <c r="ACT68" s="50"/>
      <c r="ACU68" s="50"/>
      <c r="ACV68" s="50"/>
      <c r="ACW68" s="50"/>
      <c r="ACX68" s="50"/>
      <c r="ACY68" s="50"/>
      <c r="ACZ68" s="50"/>
      <c r="ADA68" s="50"/>
      <c r="ADB68" s="50"/>
      <c r="ADC68" s="50"/>
      <c r="ADD68" s="50"/>
      <c r="ADE68" s="50"/>
      <c r="ADF68" s="50"/>
      <c r="ADG68" s="50"/>
      <c r="ADH68" s="50"/>
      <c r="ADI68" s="50"/>
      <c r="ADJ68" s="50"/>
      <c r="ADK68" s="50"/>
      <c r="ADL68" s="50"/>
      <c r="ADM68" s="50"/>
      <c r="ADN68" s="50"/>
      <c r="ADO68" s="50"/>
      <c r="ADP68" s="50"/>
      <c r="ADQ68" s="50"/>
      <c r="ADR68" s="50"/>
      <c r="ADS68" s="50"/>
      <c r="ADT68" s="50"/>
      <c r="ADU68" s="50"/>
      <c r="ADV68" s="50"/>
      <c r="ADW68" s="50"/>
      <c r="ADX68" s="50"/>
      <c r="ADY68" s="50"/>
      <c r="ADZ68" s="50"/>
      <c r="AEA68" s="50"/>
      <c r="AEB68" s="50"/>
      <c r="AEC68" s="50"/>
      <c r="AED68" s="50"/>
      <c r="AEE68" s="50"/>
      <c r="AEF68" s="50"/>
      <c r="AEG68" s="50"/>
      <c r="AEH68" s="50"/>
      <c r="AEI68" s="50"/>
      <c r="AEJ68" s="50"/>
      <c r="AEK68" s="50"/>
      <c r="AEL68" s="50"/>
      <c r="AEM68" s="50"/>
      <c r="AEN68" s="50"/>
      <c r="AEO68" s="50"/>
      <c r="AEP68" s="50"/>
      <c r="AEQ68" s="50"/>
      <c r="AER68" s="50"/>
    </row>
    <row r="69" spans="1:824" s="51" customFormat="1" ht="54.95" customHeight="1" x14ac:dyDescent="0.3">
      <c r="A69" s="44">
        <v>39</v>
      </c>
      <c r="B69" s="47" t="s">
        <v>201</v>
      </c>
      <c r="C69" s="44">
        <v>3223004660</v>
      </c>
      <c r="D69" s="40" t="s">
        <v>95</v>
      </c>
      <c r="E69" s="35" t="s">
        <v>202</v>
      </c>
      <c r="F69" s="44" t="s">
        <v>75</v>
      </c>
      <c r="G69" s="35" t="s">
        <v>188</v>
      </c>
      <c r="H69" s="38">
        <v>8.3000000000000007</v>
      </c>
      <c r="I69" s="38">
        <v>10</v>
      </c>
      <c r="J69" s="38">
        <f>2483214.34/1000</f>
        <v>2483.21434</v>
      </c>
      <c r="K69" s="38">
        <v>2508.4</v>
      </c>
      <c r="L69" s="38">
        <v>1762.5</v>
      </c>
      <c r="M69" s="38">
        <v>2608</v>
      </c>
      <c r="N69" s="38">
        <f>37140/1000</f>
        <v>37.14</v>
      </c>
      <c r="O69" s="38">
        <v>40</v>
      </c>
      <c r="P69" s="38">
        <v>11</v>
      </c>
      <c r="Q69" s="38">
        <v>40</v>
      </c>
      <c r="R69" s="38">
        <v>487.2</v>
      </c>
      <c r="S69" s="38">
        <f>4025/10000</f>
        <v>0.40250000000000002</v>
      </c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  <c r="MB69" s="50"/>
      <c r="MC69" s="50"/>
      <c r="MD69" s="50"/>
      <c r="ME69" s="50"/>
      <c r="MF69" s="50"/>
      <c r="MG69" s="50"/>
      <c r="MH69" s="50"/>
      <c r="MI69" s="50"/>
      <c r="MJ69" s="50"/>
      <c r="MK69" s="50"/>
      <c r="ML69" s="50"/>
      <c r="MM69" s="50"/>
      <c r="MN69" s="50"/>
      <c r="MO69" s="50"/>
      <c r="MP69" s="50"/>
      <c r="MQ69" s="50"/>
      <c r="MR69" s="50"/>
      <c r="MS69" s="50"/>
      <c r="MT69" s="50"/>
      <c r="MU69" s="50"/>
      <c r="MV69" s="50"/>
      <c r="MW69" s="50"/>
      <c r="MX69" s="50"/>
      <c r="MY69" s="50"/>
      <c r="MZ69" s="50"/>
      <c r="NA69" s="50"/>
      <c r="NB69" s="50"/>
      <c r="NC69" s="50"/>
      <c r="ND69" s="50"/>
      <c r="NE69" s="50"/>
      <c r="NF69" s="50"/>
      <c r="NG69" s="50"/>
      <c r="NH69" s="50"/>
      <c r="NI69" s="50"/>
      <c r="NJ69" s="50"/>
      <c r="NK69" s="50"/>
      <c r="NL69" s="50"/>
      <c r="NM69" s="50"/>
      <c r="NN69" s="50"/>
      <c r="NO69" s="50"/>
      <c r="NP69" s="50"/>
      <c r="NQ69" s="50"/>
      <c r="NR69" s="50"/>
      <c r="NS69" s="50"/>
      <c r="NT69" s="50"/>
      <c r="NU69" s="50"/>
      <c r="NV69" s="50"/>
      <c r="NW69" s="50"/>
      <c r="NX69" s="50"/>
      <c r="NY69" s="50"/>
      <c r="NZ69" s="50"/>
      <c r="OA69" s="50"/>
      <c r="OB69" s="50"/>
      <c r="OC69" s="50"/>
      <c r="OD69" s="50"/>
      <c r="OE69" s="50"/>
      <c r="OF69" s="50"/>
      <c r="OG69" s="50"/>
      <c r="OH69" s="50"/>
      <c r="OI69" s="50"/>
      <c r="OJ69" s="50"/>
      <c r="OK69" s="50"/>
      <c r="OL69" s="50"/>
      <c r="OM69" s="50"/>
      <c r="ON69" s="50"/>
      <c r="OO69" s="50"/>
      <c r="OP69" s="50"/>
      <c r="OQ69" s="50"/>
      <c r="OR69" s="50"/>
      <c r="OS69" s="50"/>
      <c r="OT69" s="50"/>
      <c r="OU69" s="50"/>
      <c r="OV69" s="50"/>
      <c r="OW69" s="50"/>
      <c r="OX69" s="50"/>
      <c r="OY69" s="50"/>
      <c r="OZ69" s="50"/>
      <c r="PA69" s="50"/>
      <c r="PB69" s="50"/>
      <c r="PC69" s="50"/>
      <c r="PD69" s="50"/>
      <c r="PE69" s="50"/>
      <c r="PF69" s="50"/>
      <c r="PG69" s="50"/>
      <c r="PH69" s="50"/>
      <c r="PI69" s="50"/>
      <c r="PJ69" s="50"/>
      <c r="PK69" s="50"/>
      <c r="PL69" s="50"/>
      <c r="PM69" s="50"/>
      <c r="PN69" s="50"/>
      <c r="PO69" s="50"/>
      <c r="PP69" s="50"/>
      <c r="PQ69" s="50"/>
      <c r="PR69" s="50"/>
      <c r="PS69" s="50"/>
      <c r="PT69" s="50"/>
      <c r="PU69" s="50"/>
      <c r="PV69" s="50"/>
      <c r="PW69" s="50"/>
      <c r="PX69" s="50"/>
      <c r="PY69" s="50"/>
      <c r="PZ69" s="50"/>
      <c r="QA69" s="50"/>
      <c r="QB69" s="50"/>
      <c r="QC69" s="50"/>
      <c r="QD69" s="50"/>
      <c r="QE69" s="50"/>
      <c r="QF69" s="50"/>
      <c r="QG69" s="50"/>
      <c r="QH69" s="50"/>
      <c r="QI69" s="50"/>
      <c r="QJ69" s="50"/>
      <c r="QK69" s="50"/>
      <c r="QL69" s="50"/>
      <c r="QM69" s="50"/>
      <c r="QN69" s="50"/>
      <c r="QO69" s="50"/>
      <c r="QP69" s="50"/>
      <c r="QQ69" s="50"/>
      <c r="QR69" s="50"/>
      <c r="QS69" s="50"/>
      <c r="QT69" s="50"/>
      <c r="QU69" s="50"/>
      <c r="QV69" s="50"/>
      <c r="QW69" s="50"/>
      <c r="QX69" s="50"/>
      <c r="QY69" s="50"/>
      <c r="QZ69" s="50"/>
      <c r="RA69" s="50"/>
      <c r="RB69" s="50"/>
      <c r="RC69" s="50"/>
      <c r="RD69" s="50"/>
      <c r="RE69" s="50"/>
      <c r="RF69" s="50"/>
      <c r="RG69" s="50"/>
      <c r="RH69" s="50"/>
      <c r="RI69" s="50"/>
      <c r="RJ69" s="50"/>
      <c r="RK69" s="50"/>
      <c r="RL69" s="50"/>
      <c r="RM69" s="50"/>
      <c r="RN69" s="50"/>
      <c r="RO69" s="50"/>
      <c r="RP69" s="50"/>
      <c r="RQ69" s="50"/>
      <c r="RR69" s="50"/>
      <c r="RS69" s="50"/>
      <c r="RT69" s="50"/>
      <c r="RU69" s="50"/>
      <c r="RV69" s="50"/>
      <c r="RW69" s="50"/>
      <c r="RX69" s="50"/>
      <c r="RY69" s="50"/>
      <c r="RZ69" s="50"/>
      <c r="SA69" s="50"/>
      <c r="SB69" s="50"/>
      <c r="SC69" s="50"/>
      <c r="SD69" s="50"/>
      <c r="SE69" s="50"/>
      <c r="SF69" s="50"/>
      <c r="SG69" s="50"/>
      <c r="SH69" s="50"/>
      <c r="SI69" s="50"/>
      <c r="SJ69" s="50"/>
      <c r="SK69" s="50"/>
      <c r="SL69" s="50"/>
      <c r="SM69" s="50"/>
      <c r="SN69" s="50"/>
      <c r="SO69" s="50"/>
      <c r="SP69" s="50"/>
      <c r="SQ69" s="50"/>
      <c r="SR69" s="50"/>
      <c r="SS69" s="50"/>
      <c r="ST69" s="50"/>
      <c r="SU69" s="50"/>
      <c r="SV69" s="50"/>
      <c r="SW69" s="50"/>
      <c r="SX69" s="50"/>
      <c r="SY69" s="50"/>
      <c r="SZ69" s="50"/>
      <c r="TA69" s="50"/>
      <c r="TB69" s="50"/>
      <c r="TC69" s="50"/>
      <c r="TD69" s="50"/>
      <c r="TE69" s="50"/>
      <c r="TF69" s="50"/>
      <c r="TG69" s="50"/>
      <c r="TH69" s="50"/>
      <c r="TI69" s="50"/>
      <c r="TJ69" s="50"/>
      <c r="TK69" s="50"/>
      <c r="TL69" s="50"/>
      <c r="TM69" s="50"/>
      <c r="TN69" s="50"/>
      <c r="TO69" s="50"/>
      <c r="TP69" s="50"/>
      <c r="TQ69" s="50"/>
      <c r="TR69" s="50"/>
      <c r="TS69" s="50"/>
      <c r="TT69" s="50"/>
      <c r="TU69" s="50"/>
      <c r="TV69" s="50"/>
      <c r="TW69" s="50"/>
      <c r="TX69" s="50"/>
      <c r="TY69" s="50"/>
      <c r="TZ69" s="50"/>
      <c r="UA69" s="50"/>
      <c r="UB69" s="50"/>
      <c r="UC69" s="50"/>
      <c r="UD69" s="50"/>
      <c r="UE69" s="50"/>
      <c r="UF69" s="50"/>
      <c r="UG69" s="50"/>
      <c r="UH69" s="50"/>
      <c r="UI69" s="50"/>
      <c r="UJ69" s="50"/>
      <c r="UK69" s="50"/>
      <c r="UL69" s="50"/>
      <c r="UM69" s="50"/>
      <c r="UN69" s="50"/>
      <c r="UO69" s="50"/>
      <c r="UP69" s="50"/>
      <c r="UQ69" s="50"/>
      <c r="UR69" s="50"/>
      <c r="US69" s="50"/>
      <c r="UT69" s="50"/>
      <c r="UU69" s="50"/>
      <c r="UV69" s="50"/>
      <c r="UW69" s="50"/>
      <c r="UX69" s="50"/>
      <c r="UY69" s="50"/>
      <c r="UZ69" s="50"/>
      <c r="VA69" s="50"/>
      <c r="VB69" s="50"/>
      <c r="VC69" s="50"/>
      <c r="VD69" s="50"/>
      <c r="VE69" s="50"/>
      <c r="VF69" s="50"/>
      <c r="VG69" s="50"/>
      <c r="VH69" s="50"/>
      <c r="VI69" s="50"/>
      <c r="VJ69" s="50"/>
      <c r="VK69" s="50"/>
      <c r="VL69" s="50"/>
      <c r="VM69" s="50"/>
      <c r="VN69" s="50"/>
      <c r="VO69" s="50"/>
      <c r="VP69" s="50"/>
      <c r="VQ69" s="50"/>
      <c r="VR69" s="50"/>
      <c r="VS69" s="50"/>
      <c r="VT69" s="50"/>
      <c r="VU69" s="50"/>
      <c r="VV69" s="50"/>
      <c r="VW69" s="50"/>
      <c r="VX69" s="50"/>
      <c r="VY69" s="50"/>
      <c r="VZ69" s="50"/>
      <c r="WA69" s="50"/>
      <c r="WB69" s="50"/>
      <c r="WC69" s="50"/>
      <c r="WD69" s="50"/>
      <c r="WE69" s="50"/>
      <c r="WF69" s="50"/>
      <c r="WG69" s="50"/>
      <c r="WH69" s="50"/>
      <c r="WI69" s="50"/>
      <c r="WJ69" s="50"/>
      <c r="WK69" s="50"/>
      <c r="WL69" s="50"/>
      <c r="WM69" s="50"/>
      <c r="WN69" s="50"/>
      <c r="WO69" s="50"/>
      <c r="WP69" s="50"/>
      <c r="WQ69" s="50"/>
      <c r="WR69" s="50"/>
      <c r="WS69" s="50"/>
      <c r="WT69" s="50"/>
      <c r="WU69" s="50"/>
      <c r="WV69" s="50"/>
      <c r="WW69" s="50"/>
      <c r="WX69" s="50"/>
      <c r="WY69" s="50"/>
      <c r="WZ69" s="50"/>
      <c r="XA69" s="50"/>
      <c r="XB69" s="50"/>
      <c r="XC69" s="50"/>
      <c r="XD69" s="50"/>
      <c r="XE69" s="50"/>
      <c r="XF69" s="50"/>
      <c r="XG69" s="50"/>
      <c r="XH69" s="50"/>
      <c r="XI69" s="50"/>
      <c r="XJ69" s="50"/>
      <c r="XK69" s="50"/>
      <c r="XL69" s="50"/>
      <c r="XM69" s="50"/>
      <c r="XN69" s="50"/>
      <c r="XO69" s="50"/>
      <c r="XP69" s="50"/>
      <c r="XQ69" s="50"/>
      <c r="XR69" s="50"/>
      <c r="XS69" s="50"/>
      <c r="XT69" s="50"/>
      <c r="XU69" s="50"/>
      <c r="XV69" s="50"/>
      <c r="XW69" s="50"/>
      <c r="XX69" s="50"/>
      <c r="XY69" s="50"/>
      <c r="XZ69" s="50"/>
      <c r="YA69" s="50"/>
      <c r="YB69" s="50"/>
      <c r="YC69" s="50"/>
      <c r="YD69" s="50"/>
      <c r="YE69" s="50"/>
      <c r="YF69" s="50"/>
      <c r="YG69" s="50"/>
      <c r="YH69" s="50"/>
      <c r="YI69" s="50"/>
      <c r="YJ69" s="50"/>
      <c r="YK69" s="50"/>
      <c r="YL69" s="50"/>
      <c r="YM69" s="50"/>
      <c r="YN69" s="50"/>
      <c r="YO69" s="50"/>
      <c r="YP69" s="50"/>
      <c r="YQ69" s="50"/>
      <c r="YR69" s="50"/>
      <c r="YS69" s="50"/>
      <c r="YT69" s="50"/>
      <c r="YU69" s="50"/>
      <c r="YV69" s="50"/>
      <c r="YW69" s="50"/>
      <c r="YX69" s="50"/>
      <c r="YY69" s="50"/>
      <c r="YZ69" s="50"/>
      <c r="ZA69" s="50"/>
      <c r="ZB69" s="50"/>
      <c r="ZC69" s="50"/>
      <c r="ZD69" s="50"/>
      <c r="ZE69" s="50"/>
      <c r="ZF69" s="50"/>
      <c r="ZG69" s="50"/>
      <c r="ZH69" s="50"/>
      <c r="ZI69" s="50"/>
      <c r="ZJ69" s="50"/>
      <c r="ZK69" s="50"/>
      <c r="ZL69" s="50"/>
      <c r="ZM69" s="50"/>
      <c r="ZN69" s="50"/>
      <c r="ZO69" s="50"/>
      <c r="ZP69" s="50"/>
      <c r="ZQ69" s="50"/>
      <c r="ZR69" s="50"/>
      <c r="ZS69" s="50"/>
      <c r="ZT69" s="50"/>
      <c r="ZU69" s="50"/>
      <c r="ZV69" s="50"/>
      <c r="ZW69" s="50"/>
      <c r="ZX69" s="50"/>
      <c r="ZY69" s="50"/>
      <c r="ZZ69" s="50"/>
      <c r="AAA69" s="50"/>
      <c r="AAB69" s="50"/>
      <c r="AAC69" s="50"/>
      <c r="AAD69" s="50"/>
      <c r="AAE69" s="50"/>
      <c r="AAF69" s="50"/>
      <c r="AAG69" s="50"/>
      <c r="AAH69" s="50"/>
      <c r="AAI69" s="50"/>
      <c r="AAJ69" s="50"/>
      <c r="AAK69" s="50"/>
      <c r="AAL69" s="50"/>
      <c r="AAM69" s="50"/>
      <c r="AAN69" s="50"/>
      <c r="AAO69" s="50"/>
      <c r="AAP69" s="50"/>
      <c r="AAQ69" s="50"/>
      <c r="AAR69" s="50"/>
      <c r="AAS69" s="50"/>
      <c r="AAT69" s="50"/>
      <c r="AAU69" s="50"/>
      <c r="AAV69" s="50"/>
      <c r="AAW69" s="50"/>
      <c r="AAX69" s="50"/>
      <c r="AAY69" s="50"/>
      <c r="AAZ69" s="50"/>
      <c r="ABA69" s="50"/>
      <c r="ABB69" s="50"/>
      <c r="ABC69" s="50"/>
      <c r="ABD69" s="50"/>
      <c r="ABE69" s="50"/>
      <c r="ABF69" s="50"/>
      <c r="ABG69" s="50"/>
      <c r="ABH69" s="50"/>
      <c r="ABI69" s="50"/>
      <c r="ABJ69" s="50"/>
      <c r="ABK69" s="50"/>
      <c r="ABL69" s="50"/>
      <c r="ABM69" s="50"/>
      <c r="ABN69" s="50"/>
      <c r="ABO69" s="50"/>
      <c r="ABP69" s="50"/>
      <c r="ABQ69" s="50"/>
      <c r="ABR69" s="50"/>
      <c r="ABS69" s="50"/>
      <c r="ABT69" s="50"/>
      <c r="ABU69" s="50"/>
      <c r="ABV69" s="50"/>
      <c r="ABW69" s="50"/>
      <c r="ABX69" s="50"/>
      <c r="ABY69" s="50"/>
      <c r="ABZ69" s="50"/>
      <c r="ACA69" s="50"/>
      <c r="ACB69" s="50"/>
      <c r="ACC69" s="50"/>
      <c r="ACD69" s="50"/>
      <c r="ACE69" s="50"/>
      <c r="ACF69" s="50"/>
      <c r="ACG69" s="50"/>
      <c r="ACH69" s="50"/>
      <c r="ACI69" s="50"/>
      <c r="ACJ69" s="50"/>
      <c r="ACK69" s="50"/>
      <c r="ACL69" s="50"/>
      <c r="ACM69" s="50"/>
      <c r="ACN69" s="50"/>
      <c r="ACO69" s="50"/>
      <c r="ACP69" s="50"/>
      <c r="ACQ69" s="50"/>
      <c r="ACR69" s="50"/>
      <c r="ACS69" s="50"/>
      <c r="ACT69" s="50"/>
      <c r="ACU69" s="50"/>
      <c r="ACV69" s="50"/>
      <c r="ACW69" s="50"/>
      <c r="ACX69" s="50"/>
      <c r="ACY69" s="50"/>
      <c r="ACZ69" s="50"/>
      <c r="ADA69" s="50"/>
      <c r="ADB69" s="50"/>
      <c r="ADC69" s="50"/>
      <c r="ADD69" s="50"/>
      <c r="ADE69" s="50"/>
      <c r="ADF69" s="50"/>
      <c r="ADG69" s="50"/>
      <c r="ADH69" s="50"/>
      <c r="ADI69" s="50"/>
      <c r="ADJ69" s="50"/>
      <c r="ADK69" s="50"/>
      <c r="ADL69" s="50"/>
      <c r="ADM69" s="50"/>
      <c r="ADN69" s="50"/>
      <c r="ADO69" s="50"/>
      <c r="ADP69" s="50"/>
      <c r="ADQ69" s="50"/>
      <c r="ADR69" s="50"/>
      <c r="ADS69" s="50"/>
      <c r="ADT69" s="50"/>
      <c r="ADU69" s="50"/>
      <c r="ADV69" s="50"/>
      <c r="ADW69" s="50"/>
      <c r="ADX69" s="50"/>
      <c r="ADY69" s="50"/>
      <c r="ADZ69" s="50"/>
      <c r="AEA69" s="50"/>
      <c r="AEB69" s="50"/>
      <c r="AEC69" s="50"/>
      <c r="AED69" s="50"/>
      <c r="AEE69" s="50"/>
      <c r="AEF69" s="50"/>
      <c r="AEG69" s="50"/>
      <c r="AEH69" s="50"/>
      <c r="AEI69" s="50"/>
      <c r="AEJ69" s="50"/>
      <c r="AEK69" s="50"/>
      <c r="AEL69" s="50"/>
      <c r="AEM69" s="50"/>
      <c r="AEN69" s="50"/>
      <c r="AEO69" s="50"/>
      <c r="AEP69" s="50"/>
      <c r="AEQ69" s="50"/>
      <c r="AER69" s="50"/>
    </row>
    <row r="70" spans="1:824" s="51" customFormat="1" ht="54.95" customHeight="1" x14ac:dyDescent="0.3">
      <c r="A70" s="44">
        <v>40</v>
      </c>
      <c r="B70" s="47" t="s">
        <v>203</v>
      </c>
      <c r="C70" s="44">
        <v>3223004621</v>
      </c>
      <c r="D70" s="40" t="s">
        <v>95</v>
      </c>
      <c r="E70" s="35" t="s">
        <v>204</v>
      </c>
      <c r="F70" s="44" t="s">
        <v>75</v>
      </c>
      <c r="G70" s="35" t="s">
        <v>188</v>
      </c>
      <c r="H70" s="38">
        <v>5.5</v>
      </c>
      <c r="I70" s="39">
        <v>6</v>
      </c>
      <c r="J70" s="39">
        <f>1828745.96/1000</f>
        <v>1828.74596</v>
      </c>
      <c r="K70" s="39">
        <v>1854.3</v>
      </c>
      <c r="L70" s="39">
        <v>1630.5</v>
      </c>
      <c r="M70" s="38">
        <v>1950</v>
      </c>
      <c r="N70" s="38">
        <f>104002.8/1000</f>
        <v>104.00280000000001</v>
      </c>
      <c r="O70" s="38">
        <v>104.4</v>
      </c>
      <c r="P70" s="38">
        <v>64.7</v>
      </c>
      <c r="Q70" s="38">
        <v>110</v>
      </c>
      <c r="R70" s="38">
        <v>299.5</v>
      </c>
      <c r="S70" s="38">
        <f>3801/10000</f>
        <v>0.38009999999999999</v>
      </c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  <c r="KR70" s="50"/>
      <c r="KS70" s="50"/>
      <c r="KT70" s="50"/>
      <c r="KU70" s="50"/>
      <c r="KV70" s="50"/>
      <c r="KW70" s="50"/>
      <c r="KX70" s="50"/>
      <c r="KY70" s="50"/>
      <c r="KZ70" s="50"/>
      <c r="LA70" s="50"/>
      <c r="LB70" s="50"/>
      <c r="LC70" s="50"/>
      <c r="LD70" s="50"/>
      <c r="LE70" s="50"/>
      <c r="LF70" s="50"/>
      <c r="LG70" s="50"/>
      <c r="LH70" s="50"/>
      <c r="LI70" s="50"/>
      <c r="LJ70" s="50"/>
      <c r="LK70" s="50"/>
      <c r="LL70" s="50"/>
      <c r="LM70" s="50"/>
      <c r="LN70" s="50"/>
      <c r="LO70" s="50"/>
      <c r="LP70" s="50"/>
      <c r="LQ70" s="50"/>
      <c r="LR70" s="50"/>
      <c r="LS70" s="50"/>
      <c r="LT70" s="50"/>
      <c r="LU70" s="50"/>
      <c r="LV70" s="50"/>
      <c r="LW70" s="50"/>
      <c r="LX70" s="50"/>
      <c r="LY70" s="50"/>
      <c r="LZ70" s="50"/>
      <c r="MA70" s="50"/>
      <c r="MB70" s="50"/>
      <c r="MC70" s="50"/>
      <c r="MD70" s="50"/>
      <c r="ME70" s="50"/>
      <c r="MF70" s="50"/>
      <c r="MG70" s="50"/>
      <c r="MH70" s="50"/>
      <c r="MI70" s="50"/>
      <c r="MJ70" s="50"/>
      <c r="MK70" s="50"/>
      <c r="ML70" s="50"/>
      <c r="MM70" s="50"/>
      <c r="MN70" s="50"/>
      <c r="MO70" s="50"/>
      <c r="MP70" s="50"/>
      <c r="MQ70" s="50"/>
      <c r="MR70" s="50"/>
      <c r="MS70" s="50"/>
      <c r="MT70" s="50"/>
      <c r="MU70" s="50"/>
      <c r="MV70" s="50"/>
      <c r="MW70" s="50"/>
      <c r="MX70" s="50"/>
      <c r="MY70" s="50"/>
      <c r="MZ70" s="50"/>
      <c r="NA70" s="50"/>
      <c r="NB70" s="50"/>
      <c r="NC70" s="50"/>
      <c r="ND70" s="50"/>
      <c r="NE70" s="50"/>
      <c r="NF70" s="50"/>
      <c r="NG70" s="50"/>
      <c r="NH70" s="50"/>
      <c r="NI70" s="50"/>
      <c r="NJ70" s="50"/>
      <c r="NK70" s="50"/>
      <c r="NL70" s="50"/>
      <c r="NM70" s="50"/>
      <c r="NN70" s="50"/>
      <c r="NO70" s="50"/>
      <c r="NP70" s="50"/>
      <c r="NQ70" s="50"/>
      <c r="NR70" s="50"/>
      <c r="NS70" s="50"/>
      <c r="NT70" s="50"/>
      <c r="NU70" s="50"/>
      <c r="NV70" s="50"/>
      <c r="NW70" s="50"/>
      <c r="NX70" s="50"/>
      <c r="NY70" s="50"/>
      <c r="NZ70" s="50"/>
      <c r="OA70" s="50"/>
      <c r="OB70" s="50"/>
      <c r="OC70" s="50"/>
      <c r="OD70" s="50"/>
      <c r="OE70" s="50"/>
      <c r="OF70" s="50"/>
      <c r="OG70" s="50"/>
      <c r="OH70" s="50"/>
      <c r="OI70" s="50"/>
      <c r="OJ70" s="50"/>
      <c r="OK70" s="50"/>
      <c r="OL70" s="50"/>
      <c r="OM70" s="50"/>
      <c r="ON70" s="50"/>
      <c r="OO70" s="50"/>
      <c r="OP70" s="50"/>
      <c r="OQ70" s="50"/>
      <c r="OR70" s="50"/>
      <c r="OS70" s="50"/>
      <c r="OT70" s="50"/>
      <c r="OU70" s="50"/>
      <c r="OV70" s="50"/>
      <c r="OW70" s="50"/>
      <c r="OX70" s="50"/>
      <c r="OY70" s="50"/>
      <c r="OZ70" s="50"/>
      <c r="PA70" s="50"/>
      <c r="PB70" s="50"/>
      <c r="PC70" s="50"/>
      <c r="PD70" s="50"/>
      <c r="PE70" s="50"/>
      <c r="PF70" s="50"/>
      <c r="PG70" s="50"/>
      <c r="PH70" s="50"/>
      <c r="PI70" s="50"/>
      <c r="PJ70" s="50"/>
      <c r="PK70" s="50"/>
      <c r="PL70" s="50"/>
      <c r="PM70" s="50"/>
      <c r="PN70" s="50"/>
      <c r="PO70" s="50"/>
      <c r="PP70" s="50"/>
      <c r="PQ70" s="50"/>
      <c r="PR70" s="50"/>
      <c r="PS70" s="50"/>
      <c r="PT70" s="50"/>
      <c r="PU70" s="50"/>
      <c r="PV70" s="50"/>
      <c r="PW70" s="50"/>
      <c r="PX70" s="50"/>
      <c r="PY70" s="50"/>
      <c r="PZ70" s="50"/>
      <c r="QA70" s="50"/>
      <c r="QB70" s="50"/>
      <c r="QC70" s="50"/>
      <c r="QD70" s="50"/>
      <c r="QE70" s="50"/>
      <c r="QF70" s="50"/>
      <c r="QG70" s="50"/>
      <c r="QH70" s="50"/>
      <c r="QI70" s="50"/>
      <c r="QJ70" s="50"/>
      <c r="QK70" s="50"/>
      <c r="QL70" s="50"/>
      <c r="QM70" s="50"/>
      <c r="QN70" s="50"/>
      <c r="QO70" s="50"/>
      <c r="QP70" s="50"/>
      <c r="QQ70" s="50"/>
      <c r="QR70" s="50"/>
      <c r="QS70" s="50"/>
      <c r="QT70" s="50"/>
      <c r="QU70" s="50"/>
      <c r="QV70" s="50"/>
      <c r="QW70" s="50"/>
      <c r="QX70" s="50"/>
      <c r="QY70" s="50"/>
      <c r="QZ70" s="50"/>
      <c r="RA70" s="50"/>
      <c r="RB70" s="50"/>
      <c r="RC70" s="50"/>
      <c r="RD70" s="50"/>
      <c r="RE70" s="50"/>
      <c r="RF70" s="50"/>
      <c r="RG70" s="50"/>
      <c r="RH70" s="50"/>
      <c r="RI70" s="50"/>
      <c r="RJ70" s="50"/>
      <c r="RK70" s="50"/>
      <c r="RL70" s="50"/>
      <c r="RM70" s="50"/>
      <c r="RN70" s="50"/>
      <c r="RO70" s="50"/>
      <c r="RP70" s="50"/>
      <c r="RQ70" s="50"/>
      <c r="RR70" s="50"/>
      <c r="RS70" s="50"/>
      <c r="RT70" s="50"/>
      <c r="RU70" s="50"/>
      <c r="RV70" s="50"/>
      <c r="RW70" s="50"/>
      <c r="RX70" s="50"/>
      <c r="RY70" s="50"/>
      <c r="RZ70" s="50"/>
      <c r="SA70" s="50"/>
      <c r="SB70" s="50"/>
      <c r="SC70" s="50"/>
      <c r="SD70" s="50"/>
      <c r="SE70" s="50"/>
      <c r="SF70" s="50"/>
      <c r="SG70" s="50"/>
      <c r="SH70" s="50"/>
      <c r="SI70" s="50"/>
      <c r="SJ70" s="50"/>
      <c r="SK70" s="50"/>
      <c r="SL70" s="50"/>
      <c r="SM70" s="50"/>
      <c r="SN70" s="50"/>
      <c r="SO70" s="50"/>
      <c r="SP70" s="50"/>
      <c r="SQ70" s="50"/>
      <c r="SR70" s="50"/>
      <c r="SS70" s="50"/>
      <c r="ST70" s="50"/>
      <c r="SU70" s="50"/>
      <c r="SV70" s="50"/>
      <c r="SW70" s="50"/>
      <c r="SX70" s="50"/>
      <c r="SY70" s="50"/>
      <c r="SZ70" s="50"/>
      <c r="TA70" s="50"/>
      <c r="TB70" s="50"/>
      <c r="TC70" s="50"/>
      <c r="TD70" s="50"/>
      <c r="TE70" s="50"/>
      <c r="TF70" s="50"/>
      <c r="TG70" s="50"/>
      <c r="TH70" s="50"/>
      <c r="TI70" s="50"/>
      <c r="TJ70" s="50"/>
      <c r="TK70" s="50"/>
      <c r="TL70" s="50"/>
      <c r="TM70" s="50"/>
      <c r="TN70" s="50"/>
      <c r="TO70" s="50"/>
      <c r="TP70" s="50"/>
      <c r="TQ70" s="50"/>
      <c r="TR70" s="50"/>
      <c r="TS70" s="50"/>
      <c r="TT70" s="50"/>
      <c r="TU70" s="50"/>
      <c r="TV70" s="50"/>
      <c r="TW70" s="50"/>
      <c r="TX70" s="50"/>
      <c r="TY70" s="50"/>
      <c r="TZ70" s="50"/>
      <c r="UA70" s="50"/>
      <c r="UB70" s="50"/>
      <c r="UC70" s="50"/>
      <c r="UD70" s="50"/>
      <c r="UE70" s="50"/>
      <c r="UF70" s="50"/>
      <c r="UG70" s="50"/>
      <c r="UH70" s="50"/>
      <c r="UI70" s="50"/>
      <c r="UJ70" s="50"/>
      <c r="UK70" s="50"/>
      <c r="UL70" s="50"/>
      <c r="UM70" s="50"/>
      <c r="UN70" s="50"/>
      <c r="UO70" s="50"/>
      <c r="UP70" s="50"/>
      <c r="UQ70" s="50"/>
      <c r="UR70" s="50"/>
      <c r="US70" s="50"/>
      <c r="UT70" s="50"/>
      <c r="UU70" s="50"/>
      <c r="UV70" s="50"/>
      <c r="UW70" s="50"/>
      <c r="UX70" s="50"/>
      <c r="UY70" s="50"/>
      <c r="UZ70" s="50"/>
      <c r="VA70" s="50"/>
      <c r="VB70" s="50"/>
      <c r="VC70" s="50"/>
      <c r="VD70" s="50"/>
      <c r="VE70" s="50"/>
      <c r="VF70" s="50"/>
      <c r="VG70" s="50"/>
      <c r="VH70" s="50"/>
      <c r="VI70" s="50"/>
      <c r="VJ70" s="50"/>
      <c r="VK70" s="50"/>
      <c r="VL70" s="50"/>
      <c r="VM70" s="50"/>
      <c r="VN70" s="50"/>
      <c r="VO70" s="50"/>
      <c r="VP70" s="50"/>
      <c r="VQ70" s="50"/>
      <c r="VR70" s="50"/>
      <c r="VS70" s="50"/>
      <c r="VT70" s="50"/>
      <c r="VU70" s="50"/>
      <c r="VV70" s="50"/>
      <c r="VW70" s="50"/>
      <c r="VX70" s="50"/>
      <c r="VY70" s="50"/>
      <c r="VZ70" s="50"/>
      <c r="WA70" s="50"/>
      <c r="WB70" s="50"/>
      <c r="WC70" s="50"/>
      <c r="WD70" s="50"/>
      <c r="WE70" s="50"/>
      <c r="WF70" s="50"/>
      <c r="WG70" s="50"/>
      <c r="WH70" s="50"/>
      <c r="WI70" s="50"/>
      <c r="WJ70" s="50"/>
      <c r="WK70" s="50"/>
      <c r="WL70" s="50"/>
      <c r="WM70" s="50"/>
      <c r="WN70" s="50"/>
      <c r="WO70" s="50"/>
      <c r="WP70" s="50"/>
      <c r="WQ70" s="50"/>
      <c r="WR70" s="50"/>
      <c r="WS70" s="50"/>
      <c r="WT70" s="50"/>
      <c r="WU70" s="50"/>
      <c r="WV70" s="50"/>
      <c r="WW70" s="50"/>
      <c r="WX70" s="50"/>
      <c r="WY70" s="50"/>
      <c r="WZ70" s="50"/>
      <c r="XA70" s="50"/>
      <c r="XB70" s="50"/>
      <c r="XC70" s="50"/>
      <c r="XD70" s="50"/>
      <c r="XE70" s="50"/>
      <c r="XF70" s="50"/>
      <c r="XG70" s="50"/>
      <c r="XH70" s="50"/>
      <c r="XI70" s="50"/>
      <c r="XJ70" s="50"/>
      <c r="XK70" s="50"/>
      <c r="XL70" s="50"/>
      <c r="XM70" s="50"/>
      <c r="XN70" s="50"/>
      <c r="XO70" s="50"/>
      <c r="XP70" s="50"/>
      <c r="XQ70" s="50"/>
      <c r="XR70" s="50"/>
      <c r="XS70" s="50"/>
      <c r="XT70" s="50"/>
      <c r="XU70" s="50"/>
      <c r="XV70" s="50"/>
      <c r="XW70" s="50"/>
      <c r="XX70" s="50"/>
      <c r="XY70" s="50"/>
      <c r="XZ70" s="50"/>
      <c r="YA70" s="50"/>
      <c r="YB70" s="50"/>
      <c r="YC70" s="50"/>
      <c r="YD70" s="50"/>
      <c r="YE70" s="50"/>
      <c r="YF70" s="50"/>
      <c r="YG70" s="50"/>
      <c r="YH70" s="50"/>
      <c r="YI70" s="50"/>
      <c r="YJ70" s="50"/>
      <c r="YK70" s="50"/>
      <c r="YL70" s="50"/>
      <c r="YM70" s="50"/>
      <c r="YN70" s="50"/>
      <c r="YO70" s="50"/>
      <c r="YP70" s="50"/>
      <c r="YQ70" s="50"/>
      <c r="YR70" s="50"/>
      <c r="YS70" s="50"/>
      <c r="YT70" s="50"/>
      <c r="YU70" s="50"/>
      <c r="YV70" s="50"/>
      <c r="YW70" s="50"/>
      <c r="YX70" s="50"/>
      <c r="YY70" s="50"/>
      <c r="YZ70" s="50"/>
      <c r="ZA70" s="50"/>
      <c r="ZB70" s="50"/>
      <c r="ZC70" s="50"/>
      <c r="ZD70" s="50"/>
      <c r="ZE70" s="50"/>
      <c r="ZF70" s="50"/>
      <c r="ZG70" s="50"/>
      <c r="ZH70" s="50"/>
      <c r="ZI70" s="50"/>
      <c r="ZJ70" s="50"/>
      <c r="ZK70" s="50"/>
      <c r="ZL70" s="50"/>
      <c r="ZM70" s="50"/>
      <c r="ZN70" s="50"/>
      <c r="ZO70" s="50"/>
      <c r="ZP70" s="50"/>
      <c r="ZQ70" s="50"/>
      <c r="ZR70" s="50"/>
      <c r="ZS70" s="50"/>
      <c r="ZT70" s="50"/>
      <c r="ZU70" s="50"/>
      <c r="ZV70" s="50"/>
      <c r="ZW70" s="50"/>
      <c r="ZX70" s="50"/>
      <c r="ZY70" s="50"/>
      <c r="ZZ70" s="50"/>
      <c r="AAA70" s="50"/>
      <c r="AAB70" s="50"/>
      <c r="AAC70" s="50"/>
      <c r="AAD70" s="50"/>
      <c r="AAE70" s="50"/>
      <c r="AAF70" s="50"/>
      <c r="AAG70" s="50"/>
      <c r="AAH70" s="50"/>
      <c r="AAI70" s="50"/>
      <c r="AAJ70" s="50"/>
      <c r="AAK70" s="50"/>
      <c r="AAL70" s="50"/>
      <c r="AAM70" s="50"/>
      <c r="AAN70" s="50"/>
      <c r="AAO70" s="50"/>
      <c r="AAP70" s="50"/>
      <c r="AAQ70" s="50"/>
      <c r="AAR70" s="50"/>
      <c r="AAS70" s="50"/>
      <c r="AAT70" s="50"/>
      <c r="AAU70" s="50"/>
      <c r="AAV70" s="50"/>
      <c r="AAW70" s="50"/>
      <c r="AAX70" s="50"/>
      <c r="AAY70" s="50"/>
      <c r="AAZ70" s="50"/>
      <c r="ABA70" s="50"/>
      <c r="ABB70" s="50"/>
      <c r="ABC70" s="50"/>
      <c r="ABD70" s="50"/>
      <c r="ABE70" s="50"/>
      <c r="ABF70" s="50"/>
      <c r="ABG70" s="50"/>
      <c r="ABH70" s="50"/>
      <c r="ABI70" s="50"/>
      <c r="ABJ70" s="50"/>
      <c r="ABK70" s="50"/>
      <c r="ABL70" s="50"/>
      <c r="ABM70" s="50"/>
      <c r="ABN70" s="50"/>
      <c r="ABO70" s="50"/>
      <c r="ABP70" s="50"/>
      <c r="ABQ70" s="50"/>
      <c r="ABR70" s="50"/>
      <c r="ABS70" s="50"/>
      <c r="ABT70" s="50"/>
      <c r="ABU70" s="50"/>
      <c r="ABV70" s="50"/>
      <c r="ABW70" s="50"/>
      <c r="ABX70" s="50"/>
      <c r="ABY70" s="50"/>
      <c r="ABZ70" s="50"/>
      <c r="ACA70" s="50"/>
      <c r="ACB70" s="50"/>
      <c r="ACC70" s="50"/>
      <c r="ACD70" s="50"/>
      <c r="ACE70" s="50"/>
      <c r="ACF70" s="50"/>
      <c r="ACG70" s="50"/>
      <c r="ACH70" s="50"/>
      <c r="ACI70" s="50"/>
      <c r="ACJ70" s="50"/>
      <c r="ACK70" s="50"/>
      <c r="ACL70" s="50"/>
      <c r="ACM70" s="50"/>
      <c r="ACN70" s="50"/>
      <c r="ACO70" s="50"/>
      <c r="ACP70" s="50"/>
      <c r="ACQ70" s="50"/>
      <c r="ACR70" s="50"/>
      <c r="ACS70" s="50"/>
      <c r="ACT70" s="50"/>
      <c r="ACU70" s="50"/>
      <c r="ACV70" s="50"/>
      <c r="ACW70" s="50"/>
      <c r="ACX70" s="50"/>
      <c r="ACY70" s="50"/>
      <c r="ACZ70" s="50"/>
      <c r="ADA70" s="50"/>
      <c r="ADB70" s="50"/>
      <c r="ADC70" s="50"/>
      <c r="ADD70" s="50"/>
      <c r="ADE70" s="50"/>
      <c r="ADF70" s="50"/>
      <c r="ADG70" s="50"/>
      <c r="ADH70" s="50"/>
      <c r="ADI70" s="50"/>
      <c r="ADJ70" s="50"/>
      <c r="ADK70" s="50"/>
      <c r="ADL70" s="50"/>
      <c r="ADM70" s="50"/>
      <c r="ADN70" s="50"/>
      <c r="ADO70" s="50"/>
      <c r="ADP70" s="50"/>
      <c r="ADQ70" s="50"/>
      <c r="ADR70" s="50"/>
      <c r="ADS70" s="50"/>
      <c r="ADT70" s="50"/>
      <c r="ADU70" s="50"/>
      <c r="ADV70" s="50"/>
      <c r="ADW70" s="50"/>
      <c r="ADX70" s="50"/>
      <c r="ADY70" s="50"/>
      <c r="ADZ70" s="50"/>
      <c r="AEA70" s="50"/>
      <c r="AEB70" s="50"/>
      <c r="AEC70" s="50"/>
      <c r="AED70" s="50"/>
      <c r="AEE70" s="50"/>
      <c r="AEF70" s="50"/>
      <c r="AEG70" s="50"/>
      <c r="AEH70" s="50"/>
      <c r="AEI70" s="50"/>
      <c r="AEJ70" s="50"/>
      <c r="AEK70" s="50"/>
      <c r="AEL70" s="50"/>
      <c r="AEM70" s="50"/>
      <c r="AEN70" s="50"/>
      <c r="AEO70" s="50"/>
      <c r="AEP70" s="50"/>
      <c r="AEQ70" s="50"/>
      <c r="AER70" s="50"/>
    </row>
    <row r="71" spans="1:824" s="51" customFormat="1" ht="54.95" customHeight="1" x14ac:dyDescent="0.3">
      <c r="A71" s="44">
        <v>41</v>
      </c>
      <c r="B71" s="47" t="s">
        <v>205</v>
      </c>
      <c r="C71" s="44">
        <v>3252007930</v>
      </c>
      <c r="D71" s="40" t="s">
        <v>95</v>
      </c>
      <c r="E71" s="35" t="s">
        <v>206</v>
      </c>
      <c r="F71" s="44" t="s">
        <v>75</v>
      </c>
      <c r="G71" s="35" t="s">
        <v>188</v>
      </c>
      <c r="H71" s="38">
        <v>17</v>
      </c>
      <c r="I71" s="39">
        <v>18</v>
      </c>
      <c r="J71" s="39">
        <f>5458483.48/1000</f>
        <v>5458.4834800000008</v>
      </c>
      <c r="K71" s="39">
        <v>5550.9</v>
      </c>
      <c r="L71" s="39">
        <v>4877.1000000000004</v>
      </c>
      <c r="M71" s="38">
        <v>5750</v>
      </c>
      <c r="N71" s="38">
        <f>229600/1000</f>
        <v>229.6</v>
      </c>
      <c r="O71" s="38">
        <v>350</v>
      </c>
      <c r="P71" s="38">
        <v>135.80000000000001</v>
      </c>
      <c r="Q71" s="38">
        <v>350</v>
      </c>
      <c r="R71" s="38">
        <v>1132</v>
      </c>
      <c r="S71" s="38">
        <f>7063/10000</f>
        <v>0.70630000000000004</v>
      </c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  <c r="MB71" s="50"/>
      <c r="MC71" s="50"/>
      <c r="MD71" s="50"/>
      <c r="ME71" s="50"/>
      <c r="MF71" s="50"/>
      <c r="MG71" s="50"/>
      <c r="MH71" s="50"/>
      <c r="MI71" s="50"/>
      <c r="MJ71" s="50"/>
      <c r="MK71" s="50"/>
      <c r="ML71" s="50"/>
      <c r="MM71" s="50"/>
      <c r="MN71" s="50"/>
      <c r="MO71" s="50"/>
      <c r="MP71" s="50"/>
      <c r="MQ71" s="50"/>
      <c r="MR71" s="50"/>
      <c r="MS71" s="50"/>
      <c r="MT71" s="50"/>
      <c r="MU71" s="50"/>
      <c r="MV71" s="50"/>
      <c r="MW71" s="50"/>
      <c r="MX71" s="50"/>
      <c r="MY71" s="50"/>
      <c r="MZ71" s="50"/>
      <c r="NA71" s="50"/>
      <c r="NB71" s="50"/>
      <c r="NC71" s="50"/>
      <c r="ND71" s="50"/>
      <c r="NE71" s="50"/>
      <c r="NF71" s="50"/>
      <c r="NG71" s="50"/>
      <c r="NH71" s="50"/>
      <c r="NI71" s="50"/>
      <c r="NJ71" s="50"/>
      <c r="NK71" s="50"/>
      <c r="NL71" s="50"/>
      <c r="NM71" s="50"/>
      <c r="NN71" s="50"/>
      <c r="NO71" s="50"/>
      <c r="NP71" s="50"/>
      <c r="NQ71" s="50"/>
      <c r="NR71" s="50"/>
      <c r="NS71" s="50"/>
      <c r="NT71" s="50"/>
      <c r="NU71" s="50"/>
      <c r="NV71" s="50"/>
      <c r="NW71" s="50"/>
      <c r="NX71" s="50"/>
      <c r="NY71" s="50"/>
      <c r="NZ71" s="50"/>
      <c r="OA71" s="50"/>
      <c r="OB71" s="50"/>
      <c r="OC71" s="50"/>
      <c r="OD71" s="50"/>
      <c r="OE71" s="50"/>
      <c r="OF71" s="50"/>
      <c r="OG71" s="50"/>
      <c r="OH71" s="50"/>
      <c r="OI71" s="50"/>
      <c r="OJ71" s="50"/>
      <c r="OK71" s="50"/>
      <c r="OL71" s="50"/>
      <c r="OM71" s="50"/>
      <c r="ON71" s="50"/>
      <c r="OO71" s="50"/>
      <c r="OP71" s="50"/>
      <c r="OQ71" s="50"/>
      <c r="OR71" s="50"/>
      <c r="OS71" s="50"/>
      <c r="OT71" s="50"/>
      <c r="OU71" s="50"/>
      <c r="OV71" s="50"/>
      <c r="OW71" s="50"/>
      <c r="OX71" s="50"/>
      <c r="OY71" s="50"/>
      <c r="OZ71" s="50"/>
      <c r="PA71" s="50"/>
      <c r="PB71" s="50"/>
      <c r="PC71" s="50"/>
      <c r="PD71" s="50"/>
      <c r="PE71" s="50"/>
      <c r="PF71" s="50"/>
      <c r="PG71" s="50"/>
      <c r="PH71" s="50"/>
      <c r="PI71" s="50"/>
      <c r="PJ71" s="50"/>
      <c r="PK71" s="50"/>
      <c r="PL71" s="50"/>
      <c r="PM71" s="50"/>
      <c r="PN71" s="50"/>
      <c r="PO71" s="50"/>
      <c r="PP71" s="50"/>
      <c r="PQ71" s="50"/>
      <c r="PR71" s="50"/>
      <c r="PS71" s="50"/>
      <c r="PT71" s="50"/>
      <c r="PU71" s="50"/>
      <c r="PV71" s="50"/>
      <c r="PW71" s="50"/>
      <c r="PX71" s="50"/>
      <c r="PY71" s="50"/>
      <c r="PZ71" s="50"/>
      <c r="QA71" s="50"/>
      <c r="QB71" s="50"/>
      <c r="QC71" s="50"/>
      <c r="QD71" s="50"/>
      <c r="QE71" s="50"/>
      <c r="QF71" s="50"/>
      <c r="QG71" s="50"/>
      <c r="QH71" s="50"/>
      <c r="QI71" s="50"/>
      <c r="QJ71" s="50"/>
      <c r="QK71" s="50"/>
      <c r="QL71" s="50"/>
      <c r="QM71" s="50"/>
      <c r="QN71" s="50"/>
      <c r="QO71" s="50"/>
      <c r="QP71" s="50"/>
      <c r="QQ71" s="50"/>
      <c r="QR71" s="50"/>
      <c r="QS71" s="50"/>
      <c r="QT71" s="50"/>
      <c r="QU71" s="50"/>
      <c r="QV71" s="50"/>
      <c r="QW71" s="50"/>
      <c r="QX71" s="50"/>
      <c r="QY71" s="50"/>
      <c r="QZ71" s="50"/>
      <c r="RA71" s="50"/>
      <c r="RB71" s="50"/>
      <c r="RC71" s="50"/>
      <c r="RD71" s="50"/>
      <c r="RE71" s="50"/>
      <c r="RF71" s="50"/>
      <c r="RG71" s="50"/>
      <c r="RH71" s="50"/>
      <c r="RI71" s="50"/>
      <c r="RJ71" s="50"/>
      <c r="RK71" s="50"/>
      <c r="RL71" s="50"/>
      <c r="RM71" s="50"/>
      <c r="RN71" s="50"/>
      <c r="RO71" s="50"/>
      <c r="RP71" s="50"/>
      <c r="RQ71" s="50"/>
      <c r="RR71" s="50"/>
      <c r="RS71" s="50"/>
      <c r="RT71" s="50"/>
      <c r="RU71" s="50"/>
      <c r="RV71" s="50"/>
      <c r="RW71" s="50"/>
      <c r="RX71" s="50"/>
      <c r="RY71" s="50"/>
      <c r="RZ71" s="50"/>
      <c r="SA71" s="50"/>
      <c r="SB71" s="50"/>
      <c r="SC71" s="50"/>
      <c r="SD71" s="50"/>
      <c r="SE71" s="50"/>
      <c r="SF71" s="50"/>
      <c r="SG71" s="50"/>
      <c r="SH71" s="50"/>
      <c r="SI71" s="50"/>
      <c r="SJ71" s="50"/>
      <c r="SK71" s="50"/>
      <c r="SL71" s="50"/>
      <c r="SM71" s="50"/>
      <c r="SN71" s="50"/>
      <c r="SO71" s="50"/>
      <c r="SP71" s="50"/>
      <c r="SQ71" s="50"/>
      <c r="SR71" s="50"/>
      <c r="SS71" s="50"/>
      <c r="ST71" s="50"/>
      <c r="SU71" s="50"/>
      <c r="SV71" s="50"/>
      <c r="SW71" s="50"/>
      <c r="SX71" s="50"/>
      <c r="SY71" s="50"/>
      <c r="SZ71" s="50"/>
      <c r="TA71" s="50"/>
      <c r="TB71" s="50"/>
      <c r="TC71" s="50"/>
      <c r="TD71" s="50"/>
      <c r="TE71" s="50"/>
      <c r="TF71" s="50"/>
      <c r="TG71" s="50"/>
      <c r="TH71" s="50"/>
      <c r="TI71" s="50"/>
      <c r="TJ71" s="50"/>
      <c r="TK71" s="50"/>
      <c r="TL71" s="50"/>
      <c r="TM71" s="50"/>
      <c r="TN71" s="50"/>
      <c r="TO71" s="50"/>
      <c r="TP71" s="50"/>
      <c r="TQ71" s="50"/>
      <c r="TR71" s="50"/>
      <c r="TS71" s="50"/>
      <c r="TT71" s="50"/>
      <c r="TU71" s="50"/>
      <c r="TV71" s="50"/>
      <c r="TW71" s="50"/>
      <c r="TX71" s="50"/>
      <c r="TY71" s="50"/>
      <c r="TZ71" s="50"/>
      <c r="UA71" s="50"/>
      <c r="UB71" s="50"/>
      <c r="UC71" s="50"/>
      <c r="UD71" s="50"/>
      <c r="UE71" s="50"/>
      <c r="UF71" s="50"/>
      <c r="UG71" s="50"/>
      <c r="UH71" s="50"/>
      <c r="UI71" s="50"/>
      <c r="UJ71" s="50"/>
      <c r="UK71" s="50"/>
      <c r="UL71" s="50"/>
      <c r="UM71" s="50"/>
      <c r="UN71" s="50"/>
      <c r="UO71" s="50"/>
      <c r="UP71" s="50"/>
      <c r="UQ71" s="50"/>
      <c r="UR71" s="50"/>
      <c r="US71" s="50"/>
      <c r="UT71" s="50"/>
      <c r="UU71" s="50"/>
      <c r="UV71" s="50"/>
      <c r="UW71" s="50"/>
      <c r="UX71" s="50"/>
      <c r="UY71" s="50"/>
      <c r="UZ71" s="50"/>
      <c r="VA71" s="50"/>
      <c r="VB71" s="50"/>
      <c r="VC71" s="50"/>
      <c r="VD71" s="50"/>
      <c r="VE71" s="50"/>
      <c r="VF71" s="50"/>
      <c r="VG71" s="50"/>
      <c r="VH71" s="50"/>
      <c r="VI71" s="50"/>
      <c r="VJ71" s="50"/>
      <c r="VK71" s="50"/>
      <c r="VL71" s="50"/>
      <c r="VM71" s="50"/>
      <c r="VN71" s="50"/>
      <c r="VO71" s="50"/>
      <c r="VP71" s="50"/>
      <c r="VQ71" s="50"/>
      <c r="VR71" s="50"/>
      <c r="VS71" s="50"/>
      <c r="VT71" s="50"/>
      <c r="VU71" s="50"/>
      <c r="VV71" s="50"/>
      <c r="VW71" s="50"/>
      <c r="VX71" s="50"/>
      <c r="VY71" s="50"/>
      <c r="VZ71" s="50"/>
      <c r="WA71" s="50"/>
      <c r="WB71" s="50"/>
      <c r="WC71" s="50"/>
      <c r="WD71" s="50"/>
      <c r="WE71" s="50"/>
      <c r="WF71" s="50"/>
      <c r="WG71" s="50"/>
      <c r="WH71" s="50"/>
      <c r="WI71" s="50"/>
      <c r="WJ71" s="50"/>
      <c r="WK71" s="50"/>
      <c r="WL71" s="50"/>
      <c r="WM71" s="50"/>
      <c r="WN71" s="50"/>
      <c r="WO71" s="50"/>
      <c r="WP71" s="50"/>
      <c r="WQ71" s="50"/>
      <c r="WR71" s="50"/>
      <c r="WS71" s="50"/>
      <c r="WT71" s="50"/>
      <c r="WU71" s="50"/>
      <c r="WV71" s="50"/>
      <c r="WW71" s="50"/>
      <c r="WX71" s="50"/>
      <c r="WY71" s="50"/>
      <c r="WZ71" s="50"/>
      <c r="XA71" s="50"/>
      <c r="XB71" s="50"/>
      <c r="XC71" s="50"/>
      <c r="XD71" s="50"/>
      <c r="XE71" s="50"/>
      <c r="XF71" s="50"/>
      <c r="XG71" s="50"/>
      <c r="XH71" s="50"/>
      <c r="XI71" s="50"/>
      <c r="XJ71" s="50"/>
      <c r="XK71" s="50"/>
      <c r="XL71" s="50"/>
      <c r="XM71" s="50"/>
      <c r="XN71" s="50"/>
      <c r="XO71" s="50"/>
      <c r="XP71" s="50"/>
      <c r="XQ71" s="50"/>
      <c r="XR71" s="50"/>
      <c r="XS71" s="50"/>
      <c r="XT71" s="50"/>
      <c r="XU71" s="50"/>
      <c r="XV71" s="50"/>
      <c r="XW71" s="50"/>
      <c r="XX71" s="50"/>
      <c r="XY71" s="50"/>
      <c r="XZ71" s="50"/>
      <c r="YA71" s="50"/>
      <c r="YB71" s="50"/>
      <c r="YC71" s="50"/>
      <c r="YD71" s="50"/>
      <c r="YE71" s="50"/>
      <c r="YF71" s="50"/>
      <c r="YG71" s="50"/>
      <c r="YH71" s="50"/>
      <c r="YI71" s="50"/>
      <c r="YJ71" s="50"/>
      <c r="YK71" s="50"/>
      <c r="YL71" s="50"/>
      <c r="YM71" s="50"/>
      <c r="YN71" s="50"/>
      <c r="YO71" s="50"/>
      <c r="YP71" s="50"/>
      <c r="YQ71" s="50"/>
      <c r="YR71" s="50"/>
      <c r="YS71" s="50"/>
      <c r="YT71" s="50"/>
      <c r="YU71" s="50"/>
      <c r="YV71" s="50"/>
      <c r="YW71" s="50"/>
      <c r="YX71" s="50"/>
      <c r="YY71" s="50"/>
      <c r="YZ71" s="50"/>
      <c r="ZA71" s="50"/>
      <c r="ZB71" s="50"/>
      <c r="ZC71" s="50"/>
      <c r="ZD71" s="50"/>
      <c r="ZE71" s="50"/>
      <c r="ZF71" s="50"/>
      <c r="ZG71" s="50"/>
      <c r="ZH71" s="50"/>
      <c r="ZI71" s="50"/>
      <c r="ZJ71" s="50"/>
      <c r="ZK71" s="50"/>
      <c r="ZL71" s="50"/>
      <c r="ZM71" s="50"/>
      <c r="ZN71" s="50"/>
      <c r="ZO71" s="50"/>
      <c r="ZP71" s="50"/>
      <c r="ZQ71" s="50"/>
      <c r="ZR71" s="50"/>
      <c r="ZS71" s="50"/>
      <c r="ZT71" s="50"/>
      <c r="ZU71" s="50"/>
      <c r="ZV71" s="50"/>
      <c r="ZW71" s="50"/>
      <c r="ZX71" s="50"/>
      <c r="ZY71" s="50"/>
      <c r="ZZ71" s="50"/>
      <c r="AAA71" s="50"/>
      <c r="AAB71" s="50"/>
      <c r="AAC71" s="50"/>
      <c r="AAD71" s="50"/>
      <c r="AAE71" s="50"/>
      <c r="AAF71" s="50"/>
      <c r="AAG71" s="50"/>
      <c r="AAH71" s="50"/>
      <c r="AAI71" s="50"/>
      <c r="AAJ71" s="50"/>
      <c r="AAK71" s="50"/>
      <c r="AAL71" s="50"/>
      <c r="AAM71" s="50"/>
      <c r="AAN71" s="50"/>
      <c r="AAO71" s="50"/>
      <c r="AAP71" s="50"/>
      <c r="AAQ71" s="50"/>
      <c r="AAR71" s="50"/>
      <c r="AAS71" s="50"/>
      <c r="AAT71" s="50"/>
      <c r="AAU71" s="50"/>
      <c r="AAV71" s="50"/>
      <c r="AAW71" s="50"/>
      <c r="AAX71" s="50"/>
      <c r="AAY71" s="50"/>
      <c r="AAZ71" s="50"/>
      <c r="ABA71" s="50"/>
      <c r="ABB71" s="50"/>
      <c r="ABC71" s="50"/>
      <c r="ABD71" s="50"/>
      <c r="ABE71" s="50"/>
      <c r="ABF71" s="50"/>
      <c r="ABG71" s="50"/>
      <c r="ABH71" s="50"/>
      <c r="ABI71" s="50"/>
      <c r="ABJ71" s="50"/>
      <c r="ABK71" s="50"/>
      <c r="ABL71" s="50"/>
      <c r="ABM71" s="50"/>
      <c r="ABN71" s="50"/>
      <c r="ABO71" s="50"/>
      <c r="ABP71" s="50"/>
      <c r="ABQ71" s="50"/>
      <c r="ABR71" s="50"/>
      <c r="ABS71" s="50"/>
      <c r="ABT71" s="50"/>
      <c r="ABU71" s="50"/>
      <c r="ABV71" s="50"/>
      <c r="ABW71" s="50"/>
      <c r="ABX71" s="50"/>
      <c r="ABY71" s="50"/>
      <c r="ABZ71" s="50"/>
      <c r="ACA71" s="50"/>
      <c r="ACB71" s="50"/>
      <c r="ACC71" s="50"/>
      <c r="ACD71" s="50"/>
      <c r="ACE71" s="50"/>
      <c r="ACF71" s="50"/>
      <c r="ACG71" s="50"/>
      <c r="ACH71" s="50"/>
      <c r="ACI71" s="50"/>
      <c r="ACJ71" s="50"/>
      <c r="ACK71" s="50"/>
      <c r="ACL71" s="50"/>
      <c r="ACM71" s="50"/>
      <c r="ACN71" s="50"/>
      <c r="ACO71" s="50"/>
      <c r="ACP71" s="50"/>
      <c r="ACQ71" s="50"/>
      <c r="ACR71" s="50"/>
      <c r="ACS71" s="50"/>
      <c r="ACT71" s="50"/>
      <c r="ACU71" s="50"/>
      <c r="ACV71" s="50"/>
      <c r="ACW71" s="50"/>
      <c r="ACX71" s="50"/>
      <c r="ACY71" s="50"/>
      <c r="ACZ71" s="50"/>
      <c r="ADA71" s="50"/>
      <c r="ADB71" s="50"/>
      <c r="ADC71" s="50"/>
      <c r="ADD71" s="50"/>
      <c r="ADE71" s="50"/>
      <c r="ADF71" s="50"/>
      <c r="ADG71" s="50"/>
      <c r="ADH71" s="50"/>
      <c r="ADI71" s="50"/>
      <c r="ADJ71" s="50"/>
      <c r="ADK71" s="50"/>
      <c r="ADL71" s="50"/>
      <c r="ADM71" s="50"/>
      <c r="ADN71" s="50"/>
      <c r="ADO71" s="50"/>
      <c r="ADP71" s="50"/>
      <c r="ADQ71" s="50"/>
      <c r="ADR71" s="50"/>
      <c r="ADS71" s="50"/>
      <c r="ADT71" s="50"/>
      <c r="ADU71" s="50"/>
      <c r="ADV71" s="50"/>
      <c r="ADW71" s="50"/>
      <c r="ADX71" s="50"/>
      <c r="ADY71" s="50"/>
      <c r="ADZ71" s="50"/>
      <c r="AEA71" s="50"/>
      <c r="AEB71" s="50"/>
      <c r="AEC71" s="50"/>
      <c r="AED71" s="50"/>
      <c r="AEE71" s="50"/>
      <c r="AEF71" s="50"/>
      <c r="AEG71" s="50"/>
      <c r="AEH71" s="50"/>
      <c r="AEI71" s="50"/>
      <c r="AEJ71" s="50"/>
      <c r="AEK71" s="50"/>
      <c r="AEL71" s="50"/>
      <c r="AEM71" s="50"/>
      <c r="AEN71" s="50"/>
      <c r="AEO71" s="50"/>
      <c r="AEP71" s="50"/>
      <c r="AEQ71" s="50"/>
      <c r="AER71" s="50"/>
    </row>
    <row r="72" spans="1:824" s="51" customFormat="1" ht="54.95" customHeight="1" x14ac:dyDescent="0.3">
      <c r="A72" s="44">
        <v>42</v>
      </c>
      <c r="B72" s="47" t="s">
        <v>207</v>
      </c>
      <c r="C72" s="44">
        <v>3223004685</v>
      </c>
      <c r="D72" s="40" t="s">
        <v>95</v>
      </c>
      <c r="E72" s="35" t="s">
        <v>208</v>
      </c>
      <c r="F72" s="44" t="s">
        <v>75</v>
      </c>
      <c r="G72" s="35" t="s">
        <v>188</v>
      </c>
      <c r="H72" s="38">
        <v>16.05</v>
      </c>
      <c r="I72" s="39">
        <v>17</v>
      </c>
      <c r="J72" s="39">
        <f>4993724.06/1000</f>
        <v>4993.7240599999996</v>
      </c>
      <c r="K72" s="39">
        <v>5095.3999999999996</v>
      </c>
      <c r="L72" s="39">
        <v>4319.7</v>
      </c>
      <c r="M72" s="38">
        <v>5200</v>
      </c>
      <c r="N72" s="38">
        <f>334300/1000</f>
        <v>334.3</v>
      </c>
      <c r="O72" s="38">
        <v>370</v>
      </c>
      <c r="P72" s="38">
        <v>207.3</v>
      </c>
      <c r="Q72" s="38">
        <v>370</v>
      </c>
      <c r="R72" s="38">
        <v>134.4</v>
      </c>
      <c r="S72" s="38">
        <f>1118/10000</f>
        <v>0.1118</v>
      </c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  <c r="KR72" s="50"/>
      <c r="KS72" s="50"/>
      <c r="KT72" s="50"/>
      <c r="KU72" s="50"/>
      <c r="KV72" s="50"/>
      <c r="KW72" s="50"/>
      <c r="KX72" s="50"/>
      <c r="KY72" s="50"/>
      <c r="KZ72" s="50"/>
      <c r="LA72" s="50"/>
      <c r="LB72" s="50"/>
      <c r="LC72" s="50"/>
      <c r="LD72" s="50"/>
      <c r="LE72" s="50"/>
      <c r="LF72" s="50"/>
      <c r="LG72" s="50"/>
      <c r="LH72" s="50"/>
      <c r="LI72" s="50"/>
      <c r="LJ72" s="50"/>
      <c r="LK72" s="50"/>
      <c r="LL72" s="50"/>
      <c r="LM72" s="50"/>
      <c r="LN72" s="50"/>
      <c r="LO72" s="50"/>
      <c r="LP72" s="50"/>
      <c r="LQ72" s="50"/>
      <c r="LR72" s="50"/>
      <c r="LS72" s="50"/>
      <c r="LT72" s="50"/>
      <c r="LU72" s="50"/>
      <c r="LV72" s="50"/>
      <c r="LW72" s="50"/>
      <c r="LX72" s="50"/>
      <c r="LY72" s="50"/>
      <c r="LZ72" s="50"/>
      <c r="MA72" s="50"/>
      <c r="MB72" s="50"/>
      <c r="MC72" s="50"/>
      <c r="MD72" s="50"/>
      <c r="ME72" s="50"/>
      <c r="MF72" s="50"/>
      <c r="MG72" s="50"/>
      <c r="MH72" s="50"/>
      <c r="MI72" s="50"/>
      <c r="MJ72" s="50"/>
      <c r="MK72" s="50"/>
      <c r="ML72" s="50"/>
      <c r="MM72" s="50"/>
      <c r="MN72" s="50"/>
      <c r="MO72" s="50"/>
      <c r="MP72" s="50"/>
      <c r="MQ72" s="50"/>
      <c r="MR72" s="50"/>
      <c r="MS72" s="50"/>
      <c r="MT72" s="50"/>
      <c r="MU72" s="50"/>
      <c r="MV72" s="50"/>
      <c r="MW72" s="50"/>
      <c r="MX72" s="50"/>
      <c r="MY72" s="50"/>
      <c r="MZ72" s="50"/>
      <c r="NA72" s="50"/>
      <c r="NB72" s="50"/>
      <c r="NC72" s="50"/>
      <c r="ND72" s="50"/>
      <c r="NE72" s="50"/>
      <c r="NF72" s="50"/>
      <c r="NG72" s="50"/>
      <c r="NH72" s="50"/>
      <c r="NI72" s="50"/>
      <c r="NJ72" s="50"/>
      <c r="NK72" s="50"/>
      <c r="NL72" s="50"/>
      <c r="NM72" s="50"/>
      <c r="NN72" s="50"/>
      <c r="NO72" s="50"/>
      <c r="NP72" s="50"/>
      <c r="NQ72" s="50"/>
      <c r="NR72" s="50"/>
      <c r="NS72" s="50"/>
      <c r="NT72" s="50"/>
      <c r="NU72" s="50"/>
      <c r="NV72" s="50"/>
      <c r="NW72" s="50"/>
      <c r="NX72" s="50"/>
      <c r="NY72" s="50"/>
      <c r="NZ72" s="50"/>
      <c r="OA72" s="50"/>
      <c r="OB72" s="50"/>
      <c r="OC72" s="50"/>
      <c r="OD72" s="50"/>
      <c r="OE72" s="50"/>
      <c r="OF72" s="50"/>
      <c r="OG72" s="50"/>
      <c r="OH72" s="50"/>
      <c r="OI72" s="50"/>
      <c r="OJ72" s="50"/>
      <c r="OK72" s="50"/>
      <c r="OL72" s="50"/>
      <c r="OM72" s="50"/>
      <c r="ON72" s="50"/>
      <c r="OO72" s="50"/>
      <c r="OP72" s="50"/>
      <c r="OQ72" s="50"/>
      <c r="OR72" s="50"/>
      <c r="OS72" s="50"/>
      <c r="OT72" s="50"/>
      <c r="OU72" s="50"/>
      <c r="OV72" s="50"/>
      <c r="OW72" s="50"/>
      <c r="OX72" s="50"/>
      <c r="OY72" s="50"/>
      <c r="OZ72" s="50"/>
      <c r="PA72" s="50"/>
      <c r="PB72" s="50"/>
      <c r="PC72" s="50"/>
      <c r="PD72" s="50"/>
      <c r="PE72" s="50"/>
      <c r="PF72" s="50"/>
      <c r="PG72" s="50"/>
      <c r="PH72" s="50"/>
      <c r="PI72" s="50"/>
      <c r="PJ72" s="50"/>
      <c r="PK72" s="50"/>
      <c r="PL72" s="50"/>
      <c r="PM72" s="50"/>
      <c r="PN72" s="50"/>
      <c r="PO72" s="50"/>
      <c r="PP72" s="50"/>
      <c r="PQ72" s="50"/>
      <c r="PR72" s="50"/>
      <c r="PS72" s="50"/>
      <c r="PT72" s="50"/>
      <c r="PU72" s="50"/>
      <c r="PV72" s="50"/>
      <c r="PW72" s="50"/>
      <c r="PX72" s="50"/>
      <c r="PY72" s="50"/>
      <c r="PZ72" s="50"/>
      <c r="QA72" s="50"/>
      <c r="QB72" s="50"/>
      <c r="QC72" s="50"/>
      <c r="QD72" s="50"/>
      <c r="QE72" s="50"/>
      <c r="QF72" s="50"/>
      <c r="QG72" s="50"/>
      <c r="QH72" s="50"/>
      <c r="QI72" s="50"/>
      <c r="QJ72" s="50"/>
      <c r="QK72" s="50"/>
      <c r="QL72" s="50"/>
      <c r="QM72" s="50"/>
      <c r="QN72" s="50"/>
      <c r="QO72" s="50"/>
      <c r="QP72" s="50"/>
      <c r="QQ72" s="50"/>
      <c r="QR72" s="50"/>
      <c r="QS72" s="50"/>
      <c r="QT72" s="50"/>
      <c r="QU72" s="50"/>
      <c r="QV72" s="50"/>
      <c r="QW72" s="50"/>
      <c r="QX72" s="50"/>
      <c r="QY72" s="50"/>
      <c r="QZ72" s="50"/>
      <c r="RA72" s="50"/>
      <c r="RB72" s="50"/>
      <c r="RC72" s="50"/>
      <c r="RD72" s="50"/>
      <c r="RE72" s="50"/>
      <c r="RF72" s="50"/>
      <c r="RG72" s="50"/>
      <c r="RH72" s="50"/>
      <c r="RI72" s="50"/>
      <c r="RJ72" s="50"/>
      <c r="RK72" s="50"/>
      <c r="RL72" s="50"/>
      <c r="RM72" s="50"/>
      <c r="RN72" s="50"/>
      <c r="RO72" s="50"/>
      <c r="RP72" s="50"/>
      <c r="RQ72" s="50"/>
      <c r="RR72" s="50"/>
      <c r="RS72" s="50"/>
      <c r="RT72" s="50"/>
      <c r="RU72" s="50"/>
      <c r="RV72" s="50"/>
      <c r="RW72" s="50"/>
      <c r="RX72" s="50"/>
      <c r="RY72" s="50"/>
      <c r="RZ72" s="50"/>
      <c r="SA72" s="50"/>
      <c r="SB72" s="50"/>
      <c r="SC72" s="50"/>
      <c r="SD72" s="50"/>
      <c r="SE72" s="50"/>
      <c r="SF72" s="50"/>
      <c r="SG72" s="50"/>
      <c r="SH72" s="50"/>
      <c r="SI72" s="50"/>
      <c r="SJ72" s="50"/>
      <c r="SK72" s="50"/>
      <c r="SL72" s="50"/>
      <c r="SM72" s="50"/>
      <c r="SN72" s="50"/>
      <c r="SO72" s="50"/>
      <c r="SP72" s="50"/>
      <c r="SQ72" s="50"/>
      <c r="SR72" s="50"/>
      <c r="SS72" s="50"/>
      <c r="ST72" s="50"/>
      <c r="SU72" s="50"/>
      <c r="SV72" s="50"/>
      <c r="SW72" s="50"/>
      <c r="SX72" s="50"/>
      <c r="SY72" s="50"/>
      <c r="SZ72" s="50"/>
      <c r="TA72" s="50"/>
      <c r="TB72" s="50"/>
      <c r="TC72" s="50"/>
      <c r="TD72" s="50"/>
      <c r="TE72" s="50"/>
      <c r="TF72" s="50"/>
      <c r="TG72" s="50"/>
      <c r="TH72" s="50"/>
      <c r="TI72" s="50"/>
      <c r="TJ72" s="50"/>
      <c r="TK72" s="50"/>
      <c r="TL72" s="50"/>
      <c r="TM72" s="50"/>
      <c r="TN72" s="50"/>
      <c r="TO72" s="50"/>
      <c r="TP72" s="50"/>
      <c r="TQ72" s="50"/>
      <c r="TR72" s="50"/>
      <c r="TS72" s="50"/>
      <c r="TT72" s="50"/>
      <c r="TU72" s="50"/>
      <c r="TV72" s="50"/>
      <c r="TW72" s="50"/>
      <c r="TX72" s="50"/>
      <c r="TY72" s="50"/>
      <c r="TZ72" s="50"/>
      <c r="UA72" s="50"/>
      <c r="UB72" s="50"/>
      <c r="UC72" s="50"/>
      <c r="UD72" s="50"/>
      <c r="UE72" s="50"/>
      <c r="UF72" s="50"/>
      <c r="UG72" s="50"/>
      <c r="UH72" s="50"/>
      <c r="UI72" s="50"/>
      <c r="UJ72" s="50"/>
      <c r="UK72" s="50"/>
      <c r="UL72" s="50"/>
      <c r="UM72" s="50"/>
      <c r="UN72" s="50"/>
      <c r="UO72" s="50"/>
      <c r="UP72" s="50"/>
      <c r="UQ72" s="50"/>
      <c r="UR72" s="50"/>
      <c r="US72" s="50"/>
      <c r="UT72" s="50"/>
      <c r="UU72" s="50"/>
      <c r="UV72" s="50"/>
      <c r="UW72" s="50"/>
      <c r="UX72" s="50"/>
      <c r="UY72" s="50"/>
      <c r="UZ72" s="50"/>
      <c r="VA72" s="50"/>
      <c r="VB72" s="50"/>
      <c r="VC72" s="50"/>
      <c r="VD72" s="50"/>
      <c r="VE72" s="50"/>
      <c r="VF72" s="50"/>
      <c r="VG72" s="50"/>
      <c r="VH72" s="50"/>
      <c r="VI72" s="50"/>
      <c r="VJ72" s="50"/>
      <c r="VK72" s="50"/>
      <c r="VL72" s="50"/>
      <c r="VM72" s="50"/>
      <c r="VN72" s="50"/>
      <c r="VO72" s="50"/>
      <c r="VP72" s="50"/>
      <c r="VQ72" s="50"/>
      <c r="VR72" s="50"/>
      <c r="VS72" s="50"/>
      <c r="VT72" s="50"/>
      <c r="VU72" s="50"/>
      <c r="VV72" s="50"/>
      <c r="VW72" s="50"/>
      <c r="VX72" s="50"/>
      <c r="VY72" s="50"/>
      <c r="VZ72" s="50"/>
      <c r="WA72" s="50"/>
      <c r="WB72" s="50"/>
      <c r="WC72" s="50"/>
      <c r="WD72" s="50"/>
      <c r="WE72" s="50"/>
      <c r="WF72" s="50"/>
      <c r="WG72" s="50"/>
      <c r="WH72" s="50"/>
      <c r="WI72" s="50"/>
      <c r="WJ72" s="50"/>
      <c r="WK72" s="50"/>
      <c r="WL72" s="50"/>
      <c r="WM72" s="50"/>
      <c r="WN72" s="50"/>
      <c r="WO72" s="50"/>
      <c r="WP72" s="50"/>
      <c r="WQ72" s="50"/>
      <c r="WR72" s="50"/>
      <c r="WS72" s="50"/>
      <c r="WT72" s="50"/>
      <c r="WU72" s="50"/>
      <c r="WV72" s="50"/>
      <c r="WW72" s="50"/>
      <c r="WX72" s="50"/>
      <c r="WY72" s="50"/>
      <c r="WZ72" s="50"/>
      <c r="XA72" s="50"/>
      <c r="XB72" s="50"/>
      <c r="XC72" s="50"/>
      <c r="XD72" s="50"/>
      <c r="XE72" s="50"/>
      <c r="XF72" s="50"/>
      <c r="XG72" s="50"/>
      <c r="XH72" s="50"/>
      <c r="XI72" s="50"/>
      <c r="XJ72" s="50"/>
      <c r="XK72" s="50"/>
      <c r="XL72" s="50"/>
      <c r="XM72" s="50"/>
      <c r="XN72" s="50"/>
      <c r="XO72" s="50"/>
      <c r="XP72" s="50"/>
      <c r="XQ72" s="50"/>
      <c r="XR72" s="50"/>
      <c r="XS72" s="50"/>
      <c r="XT72" s="50"/>
      <c r="XU72" s="50"/>
      <c r="XV72" s="50"/>
      <c r="XW72" s="50"/>
      <c r="XX72" s="50"/>
      <c r="XY72" s="50"/>
      <c r="XZ72" s="50"/>
      <c r="YA72" s="50"/>
      <c r="YB72" s="50"/>
      <c r="YC72" s="50"/>
      <c r="YD72" s="50"/>
      <c r="YE72" s="50"/>
      <c r="YF72" s="50"/>
      <c r="YG72" s="50"/>
      <c r="YH72" s="50"/>
      <c r="YI72" s="50"/>
      <c r="YJ72" s="50"/>
      <c r="YK72" s="50"/>
      <c r="YL72" s="50"/>
      <c r="YM72" s="50"/>
      <c r="YN72" s="50"/>
      <c r="YO72" s="50"/>
      <c r="YP72" s="50"/>
      <c r="YQ72" s="50"/>
      <c r="YR72" s="50"/>
      <c r="YS72" s="50"/>
      <c r="YT72" s="50"/>
      <c r="YU72" s="50"/>
      <c r="YV72" s="50"/>
      <c r="YW72" s="50"/>
      <c r="YX72" s="50"/>
      <c r="YY72" s="50"/>
      <c r="YZ72" s="50"/>
      <c r="ZA72" s="50"/>
      <c r="ZB72" s="50"/>
      <c r="ZC72" s="50"/>
      <c r="ZD72" s="50"/>
      <c r="ZE72" s="50"/>
      <c r="ZF72" s="50"/>
      <c r="ZG72" s="50"/>
      <c r="ZH72" s="50"/>
      <c r="ZI72" s="50"/>
      <c r="ZJ72" s="50"/>
      <c r="ZK72" s="50"/>
      <c r="ZL72" s="50"/>
      <c r="ZM72" s="50"/>
      <c r="ZN72" s="50"/>
      <c r="ZO72" s="50"/>
      <c r="ZP72" s="50"/>
      <c r="ZQ72" s="50"/>
      <c r="ZR72" s="50"/>
      <c r="ZS72" s="50"/>
      <c r="ZT72" s="50"/>
      <c r="ZU72" s="50"/>
      <c r="ZV72" s="50"/>
      <c r="ZW72" s="50"/>
      <c r="ZX72" s="50"/>
      <c r="ZY72" s="50"/>
      <c r="ZZ72" s="50"/>
      <c r="AAA72" s="50"/>
      <c r="AAB72" s="50"/>
      <c r="AAC72" s="50"/>
      <c r="AAD72" s="50"/>
      <c r="AAE72" s="50"/>
      <c r="AAF72" s="50"/>
      <c r="AAG72" s="50"/>
      <c r="AAH72" s="50"/>
      <c r="AAI72" s="50"/>
      <c r="AAJ72" s="50"/>
      <c r="AAK72" s="50"/>
      <c r="AAL72" s="50"/>
      <c r="AAM72" s="50"/>
      <c r="AAN72" s="50"/>
      <c r="AAO72" s="50"/>
      <c r="AAP72" s="50"/>
      <c r="AAQ72" s="50"/>
      <c r="AAR72" s="50"/>
      <c r="AAS72" s="50"/>
      <c r="AAT72" s="50"/>
      <c r="AAU72" s="50"/>
      <c r="AAV72" s="50"/>
      <c r="AAW72" s="50"/>
      <c r="AAX72" s="50"/>
      <c r="AAY72" s="50"/>
      <c r="AAZ72" s="50"/>
      <c r="ABA72" s="50"/>
      <c r="ABB72" s="50"/>
      <c r="ABC72" s="50"/>
      <c r="ABD72" s="50"/>
      <c r="ABE72" s="50"/>
      <c r="ABF72" s="50"/>
      <c r="ABG72" s="50"/>
      <c r="ABH72" s="50"/>
      <c r="ABI72" s="50"/>
      <c r="ABJ72" s="50"/>
      <c r="ABK72" s="50"/>
      <c r="ABL72" s="50"/>
      <c r="ABM72" s="50"/>
      <c r="ABN72" s="50"/>
      <c r="ABO72" s="50"/>
      <c r="ABP72" s="50"/>
      <c r="ABQ72" s="50"/>
      <c r="ABR72" s="50"/>
      <c r="ABS72" s="50"/>
      <c r="ABT72" s="50"/>
      <c r="ABU72" s="50"/>
      <c r="ABV72" s="50"/>
      <c r="ABW72" s="50"/>
      <c r="ABX72" s="50"/>
      <c r="ABY72" s="50"/>
      <c r="ABZ72" s="50"/>
      <c r="ACA72" s="50"/>
      <c r="ACB72" s="50"/>
      <c r="ACC72" s="50"/>
      <c r="ACD72" s="50"/>
      <c r="ACE72" s="50"/>
      <c r="ACF72" s="50"/>
      <c r="ACG72" s="50"/>
      <c r="ACH72" s="50"/>
      <c r="ACI72" s="50"/>
      <c r="ACJ72" s="50"/>
      <c r="ACK72" s="50"/>
      <c r="ACL72" s="50"/>
      <c r="ACM72" s="50"/>
      <c r="ACN72" s="50"/>
      <c r="ACO72" s="50"/>
      <c r="ACP72" s="50"/>
      <c r="ACQ72" s="50"/>
      <c r="ACR72" s="50"/>
      <c r="ACS72" s="50"/>
      <c r="ACT72" s="50"/>
      <c r="ACU72" s="50"/>
      <c r="ACV72" s="50"/>
      <c r="ACW72" s="50"/>
      <c r="ACX72" s="50"/>
      <c r="ACY72" s="50"/>
      <c r="ACZ72" s="50"/>
      <c r="ADA72" s="50"/>
      <c r="ADB72" s="50"/>
      <c r="ADC72" s="50"/>
      <c r="ADD72" s="50"/>
      <c r="ADE72" s="50"/>
      <c r="ADF72" s="50"/>
      <c r="ADG72" s="50"/>
      <c r="ADH72" s="50"/>
      <c r="ADI72" s="50"/>
      <c r="ADJ72" s="50"/>
      <c r="ADK72" s="50"/>
      <c r="ADL72" s="50"/>
      <c r="ADM72" s="50"/>
      <c r="ADN72" s="50"/>
      <c r="ADO72" s="50"/>
      <c r="ADP72" s="50"/>
      <c r="ADQ72" s="50"/>
      <c r="ADR72" s="50"/>
      <c r="ADS72" s="50"/>
      <c r="ADT72" s="50"/>
      <c r="ADU72" s="50"/>
      <c r="ADV72" s="50"/>
      <c r="ADW72" s="50"/>
      <c r="ADX72" s="50"/>
      <c r="ADY72" s="50"/>
      <c r="ADZ72" s="50"/>
      <c r="AEA72" s="50"/>
      <c r="AEB72" s="50"/>
      <c r="AEC72" s="50"/>
      <c r="AED72" s="50"/>
      <c r="AEE72" s="50"/>
      <c r="AEF72" s="50"/>
      <c r="AEG72" s="50"/>
      <c r="AEH72" s="50"/>
      <c r="AEI72" s="50"/>
      <c r="AEJ72" s="50"/>
      <c r="AEK72" s="50"/>
      <c r="AEL72" s="50"/>
      <c r="AEM72" s="50"/>
      <c r="AEN72" s="50"/>
      <c r="AEO72" s="50"/>
      <c r="AEP72" s="50"/>
      <c r="AEQ72" s="50"/>
      <c r="AER72" s="50"/>
    </row>
    <row r="73" spans="1:824" s="51" customFormat="1" ht="54.95" customHeight="1" x14ac:dyDescent="0.3">
      <c r="A73" s="44">
        <v>43</v>
      </c>
      <c r="B73" s="62" t="s">
        <v>209</v>
      </c>
      <c r="C73" s="44">
        <v>3223005061</v>
      </c>
      <c r="D73" s="40" t="s">
        <v>95</v>
      </c>
      <c r="E73" s="35" t="s">
        <v>210</v>
      </c>
      <c r="F73" s="44" t="s">
        <v>75</v>
      </c>
      <c r="G73" s="35" t="s">
        <v>188</v>
      </c>
      <c r="H73" s="38">
        <v>31.65</v>
      </c>
      <c r="I73" s="39">
        <v>32</v>
      </c>
      <c r="J73" s="39">
        <f>10359628.06/1000</f>
        <v>10359.628060000001</v>
      </c>
      <c r="K73" s="39">
        <v>10607.1</v>
      </c>
      <c r="L73" s="39">
        <v>9200</v>
      </c>
      <c r="M73" s="38">
        <v>10907</v>
      </c>
      <c r="N73" s="38">
        <f>593213.6/1000</f>
        <v>593.21359999999993</v>
      </c>
      <c r="O73" s="38">
        <v>800.7</v>
      </c>
      <c r="P73" s="38">
        <v>394.9</v>
      </c>
      <c r="Q73" s="38">
        <v>800.7</v>
      </c>
      <c r="R73" s="38">
        <v>1030.8</v>
      </c>
      <c r="S73" s="38">
        <f>8244/10000</f>
        <v>0.82440000000000002</v>
      </c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  <c r="KR73" s="50"/>
      <c r="KS73" s="50"/>
      <c r="KT73" s="50"/>
      <c r="KU73" s="50"/>
      <c r="KV73" s="50"/>
      <c r="KW73" s="50"/>
      <c r="KX73" s="50"/>
      <c r="KY73" s="50"/>
      <c r="KZ73" s="50"/>
      <c r="LA73" s="50"/>
      <c r="LB73" s="50"/>
      <c r="LC73" s="50"/>
      <c r="LD73" s="50"/>
      <c r="LE73" s="50"/>
      <c r="LF73" s="50"/>
      <c r="LG73" s="50"/>
      <c r="LH73" s="50"/>
      <c r="LI73" s="50"/>
      <c r="LJ73" s="50"/>
      <c r="LK73" s="50"/>
      <c r="LL73" s="50"/>
      <c r="LM73" s="50"/>
      <c r="LN73" s="50"/>
      <c r="LO73" s="50"/>
      <c r="LP73" s="50"/>
      <c r="LQ73" s="50"/>
      <c r="LR73" s="50"/>
      <c r="LS73" s="50"/>
      <c r="LT73" s="50"/>
      <c r="LU73" s="50"/>
      <c r="LV73" s="50"/>
      <c r="LW73" s="50"/>
      <c r="LX73" s="50"/>
      <c r="LY73" s="50"/>
      <c r="LZ73" s="50"/>
      <c r="MA73" s="50"/>
      <c r="MB73" s="50"/>
      <c r="MC73" s="50"/>
      <c r="MD73" s="50"/>
      <c r="ME73" s="50"/>
      <c r="MF73" s="50"/>
      <c r="MG73" s="50"/>
      <c r="MH73" s="50"/>
      <c r="MI73" s="50"/>
      <c r="MJ73" s="50"/>
      <c r="MK73" s="50"/>
      <c r="ML73" s="50"/>
      <c r="MM73" s="50"/>
      <c r="MN73" s="50"/>
      <c r="MO73" s="50"/>
      <c r="MP73" s="50"/>
      <c r="MQ73" s="50"/>
      <c r="MR73" s="50"/>
      <c r="MS73" s="50"/>
      <c r="MT73" s="50"/>
      <c r="MU73" s="50"/>
      <c r="MV73" s="50"/>
      <c r="MW73" s="50"/>
      <c r="MX73" s="50"/>
      <c r="MY73" s="50"/>
      <c r="MZ73" s="50"/>
      <c r="NA73" s="50"/>
      <c r="NB73" s="50"/>
      <c r="NC73" s="50"/>
      <c r="ND73" s="50"/>
      <c r="NE73" s="50"/>
      <c r="NF73" s="50"/>
      <c r="NG73" s="50"/>
      <c r="NH73" s="50"/>
      <c r="NI73" s="50"/>
      <c r="NJ73" s="50"/>
      <c r="NK73" s="50"/>
      <c r="NL73" s="50"/>
      <c r="NM73" s="50"/>
      <c r="NN73" s="50"/>
      <c r="NO73" s="50"/>
      <c r="NP73" s="50"/>
      <c r="NQ73" s="50"/>
      <c r="NR73" s="50"/>
      <c r="NS73" s="50"/>
      <c r="NT73" s="50"/>
      <c r="NU73" s="50"/>
      <c r="NV73" s="50"/>
      <c r="NW73" s="50"/>
      <c r="NX73" s="50"/>
      <c r="NY73" s="50"/>
      <c r="NZ73" s="50"/>
      <c r="OA73" s="50"/>
      <c r="OB73" s="50"/>
      <c r="OC73" s="50"/>
      <c r="OD73" s="50"/>
      <c r="OE73" s="50"/>
      <c r="OF73" s="50"/>
      <c r="OG73" s="50"/>
      <c r="OH73" s="50"/>
      <c r="OI73" s="50"/>
      <c r="OJ73" s="50"/>
      <c r="OK73" s="50"/>
      <c r="OL73" s="50"/>
      <c r="OM73" s="50"/>
      <c r="ON73" s="50"/>
      <c r="OO73" s="50"/>
      <c r="OP73" s="50"/>
      <c r="OQ73" s="50"/>
      <c r="OR73" s="50"/>
      <c r="OS73" s="50"/>
      <c r="OT73" s="50"/>
      <c r="OU73" s="50"/>
      <c r="OV73" s="50"/>
      <c r="OW73" s="50"/>
      <c r="OX73" s="50"/>
      <c r="OY73" s="50"/>
      <c r="OZ73" s="50"/>
      <c r="PA73" s="50"/>
      <c r="PB73" s="50"/>
      <c r="PC73" s="50"/>
      <c r="PD73" s="50"/>
      <c r="PE73" s="50"/>
      <c r="PF73" s="50"/>
      <c r="PG73" s="50"/>
      <c r="PH73" s="50"/>
      <c r="PI73" s="50"/>
      <c r="PJ73" s="50"/>
      <c r="PK73" s="50"/>
      <c r="PL73" s="50"/>
      <c r="PM73" s="50"/>
      <c r="PN73" s="50"/>
      <c r="PO73" s="50"/>
      <c r="PP73" s="50"/>
      <c r="PQ73" s="50"/>
      <c r="PR73" s="50"/>
      <c r="PS73" s="50"/>
      <c r="PT73" s="50"/>
      <c r="PU73" s="50"/>
      <c r="PV73" s="50"/>
      <c r="PW73" s="50"/>
      <c r="PX73" s="50"/>
      <c r="PY73" s="50"/>
      <c r="PZ73" s="50"/>
      <c r="QA73" s="50"/>
      <c r="QB73" s="50"/>
      <c r="QC73" s="50"/>
      <c r="QD73" s="50"/>
      <c r="QE73" s="50"/>
      <c r="QF73" s="50"/>
      <c r="QG73" s="50"/>
      <c r="QH73" s="50"/>
      <c r="QI73" s="50"/>
      <c r="QJ73" s="50"/>
      <c r="QK73" s="50"/>
      <c r="QL73" s="50"/>
      <c r="QM73" s="50"/>
      <c r="QN73" s="50"/>
      <c r="QO73" s="50"/>
      <c r="QP73" s="50"/>
      <c r="QQ73" s="50"/>
      <c r="QR73" s="50"/>
      <c r="QS73" s="50"/>
      <c r="QT73" s="50"/>
      <c r="QU73" s="50"/>
      <c r="QV73" s="50"/>
      <c r="QW73" s="50"/>
      <c r="QX73" s="50"/>
      <c r="QY73" s="50"/>
      <c r="QZ73" s="50"/>
      <c r="RA73" s="50"/>
      <c r="RB73" s="50"/>
      <c r="RC73" s="50"/>
      <c r="RD73" s="50"/>
      <c r="RE73" s="50"/>
      <c r="RF73" s="50"/>
      <c r="RG73" s="50"/>
      <c r="RH73" s="50"/>
      <c r="RI73" s="50"/>
      <c r="RJ73" s="50"/>
      <c r="RK73" s="50"/>
      <c r="RL73" s="50"/>
      <c r="RM73" s="50"/>
      <c r="RN73" s="50"/>
      <c r="RO73" s="50"/>
      <c r="RP73" s="50"/>
      <c r="RQ73" s="50"/>
      <c r="RR73" s="50"/>
      <c r="RS73" s="50"/>
      <c r="RT73" s="50"/>
      <c r="RU73" s="50"/>
      <c r="RV73" s="50"/>
      <c r="RW73" s="50"/>
      <c r="RX73" s="50"/>
      <c r="RY73" s="50"/>
      <c r="RZ73" s="50"/>
      <c r="SA73" s="50"/>
      <c r="SB73" s="50"/>
      <c r="SC73" s="50"/>
      <c r="SD73" s="50"/>
      <c r="SE73" s="50"/>
      <c r="SF73" s="50"/>
      <c r="SG73" s="50"/>
      <c r="SH73" s="50"/>
      <c r="SI73" s="50"/>
      <c r="SJ73" s="50"/>
      <c r="SK73" s="50"/>
      <c r="SL73" s="50"/>
      <c r="SM73" s="50"/>
      <c r="SN73" s="50"/>
      <c r="SO73" s="50"/>
      <c r="SP73" s="50"/>
      <c r="SQ73" s="50"/>
      <c r="SR73" s="50"/>
      <c r="SS73" s="50"/>
      <c r="ST73" s="50"/>
      <c r="SU73" s="50"/>
      <c r="SV73" s="50"/>
      <c r="SW73" s="50"/>
      <c r="SX73" s="50"/>
      <c r="SY73" s="50"/>
      <c r="SZ73" s="50"/>
      <c r="TA73" s="50"/>
      <c r="TB73" s="50"/>
      <c r="TC73" s="50"/>
      <c r="TD73" s="50"/>
      <c r="TE73" s="50"/>
      <c r="TF73" s="50"/>
      <c r="TG73" s="50"/>
      <c r="TH73" s="50"/>
      <c r="TI73" s="50"/>
      <c r="TJ73" s="50"/>
      <c r="TK73" s="50"/>
      <c r="TL73" s="50"/>
      <c r="TM73" s="50"/>
      <c r="TN73" s="50"/>
      <c r="TO73" s="50"/>
      <c r="TP73" s="50"/>
      <c r="TQ73" s="50"/>
      <c r="TR73" s="50"/>
      <c r="TS73" s="50"/>
      <c r="TT73" s="50"/>
      <c r="TU73" s="50"/>
      <c r="TV73" s="50"/>
      <c r="TW73" s="50"/>
      <c r="TX73" s="50"/>
      <c r="TY73" s="50"/>
      <c r="TZ73" s="50"/>
      <c r="UA73" s="50"/>
      <c r="UB73" s="50"/>
      <c r="UC73" s="50"/>
      <c r="UD73" s="50"/>
      <c r="UE73" s="50"/>
      <c r="UF73" s="50"/>
      <c r="UG73" s="50"/>
      <c r="UH73" s="50"/>
      <c r="UI73" s="50"/>
      <c r="UJ73" s="50"/>
      <c r="UK73" s="50"/>
      <c r="UL73" s="50"/>
      <c r="UM73" s="50"/>
      <c r="UN73" s="50"/>
      <c r="UO73" s="50"/>
      <c r="UP73" s="50"/>
      <c r="UQ73" s="50"/>
      <c r="UR73" s="50"/>
      <c r="US73" s="50"/>
      <c r="UT73" s="50"/>
      <c r="UU73" s="50"/>
      <c r="UV73" s="50"/>
      <c r="UW73" s="50"/>
      <c r="UX73" s="50"/>
      <c r="UY73" s="50"/>
      <c r="UZ73" s="50"/>
      <c r="VA73" s="50"/>
      <c r="VB73" s="50"/>
      <c r="VC73" s="50"/>
      <c r="VD73" s="50"/>
      <c r="VE73" s="50"/>
      <c r="VF73" s="50"/>
      <c r="VG73" s="50"/>
      <c r="VH73" s="50"/>
      <c r="VI73" s="50"/>
      <c r="VJ73" s="50"/>
      <c r="VK73" s="50"/>
      <c r="VL73" s="50"/>
      <c r="VM73" s="50"/>
      <c r="VN73" s="50"/>
      <c r="VO73" s="50"/>
      <c r="VP73" s="50"/>
      <c r="VQ73" s="50"/>
      <c r="VR73" s="50"/>
      <c r="VS73" s="50"/>
      <c r="VT73" s="50"/>
      <c r="VU73" s="50"/>
      <c r="VV73" s="50"/>
      <c r="VW73" s="50"/>
      <c r="VX73" s="50"/>
      <c r="VY73" s="50"/>
      <c r="VZ73" s="50"/>
      <c r="WA73" s="50"/>
      <c r="WB73" s="50"/>
      <c r="WC73" s="50"/>
      <c r="WD73" s="50"/>
      <c r="WE73" s="50"/>
      <c r="WF73" s="50"/>
      <c r="WG73" s="50"/>
      <c r="WH73" s="50"/>
      <c r="WI73" s="50"/>
      <c r="WJ73" s="50"/>
      <c r="WK73" s="50"/>
      <c r="WL73" s="50"/>
      <c r="WM73" s="50"/>
      <c r="WN73" s="50"/>
      <c r="WO73" s="50"/>
      <c r="WP73" s="50"/>
      <c r="WQ73" s="50"/>
      <c r="WR73" s="50"/>
      <c r="WS73" s="50"/>
      <c r="WT73" s="50"/>
      <c r="WU73" s="50"/>
      <c r="WV73" s="50"/>
      <c r="WW73" s="50"/>
      <c r="WX73" s="50"/>
      <c r="WY73" s="50"/>
      <c r="WZ73" s="50"/>
      <c r="XA73" s="50"/>
      <c r="XB73" s="50"/>
      <c r="XC73" s="50"/>
      <c r="XD73" s="50"/>
      <c r="XE73" s="50"/>
      <c r="XF73" s="50"/>
      <c r="XG73" s="50"/>
      <c r="XH73" s="50"/>
      <c r="XI73" s="50"/>
      <c r="XJ73" s="50"/>
      <c r="XK73" s="50"/>
      <c r="XL73" s="50"/>
      <c r="XM73" s="50"/>
      <c r="XN73" s="50"/>
      <c r="XO73" s="50"/>
      <c r="XP73" s="50"/>
      <c r="XQ73" s="50"/>
      <c r="XR73" s="50"/>
      <c r="XS73" s="50"/>
      <c r="XT73" s="50"/>
      <c r="XU73" s="50"/>
      <c r="XV73" s="50"/>
      <c r="XW73" s="50"/>
      <c r="XX73" s="50"/>
      <c r="XY73" s="50"/>
      <c r="XZ73" s="50"/>
      <c r="YA73" s="50"/>
      <c r="YB73" s="50"/>
      <c r="YC73" s="50"/>
      <c r="YD73" s="50"/>
      <c r="YE73" s="50"/>
      <c r="YF73" s="50"/>
      <c r="YG73" s="50"/>
      <c r="YH73" s="50"/>
      <c r="YI73" s="50"/>
      <c r="YJ73" s="50"/>
      <c r="YK73" s="50"/>
      <c r="YL73" s="50"/>
      <c r="YM73" s="50"/>
      <c r="YN73" s="50"/>
      <c r="YO73" s="50"/>
      <c r="YP73" s="50"/>
      <c r="YQ73" s="50"/>
      <c r="YR73" s="50"/>
      <c r="YS73" s="50"/>
      <c r="YT73" s="50"/>
      <c r="YU73" s="50"/>
      <c r="YV73" s="50"/>
      <c r="YW73" s="50"/>
      <c r="YX73" s="50"/>
      <c r="YY73" s="50"/>
      <c r="YZ73" s="50"/>
      <c r="ZA73" s="50"/>
      <c r="ZB73" s="50"/>
      <c r="ZC73" s="50"/>
      <c r="ZD73" s="50"/>
      <c r="ZE73" s="50"/>
      <c r="ZF73" s="50"/>
      <c r="ZG73" s="50"/>
      <c r="ZH73" s="50"/>
      <c r="ZI73" s="50"/>
      <c r="ZJ73" s="50"/>
      <c r="ZK73" s="50"/>
      <c r="ZL73" s="50"/>
      <c r="ZM73" s="50"/>
      <c r="ZN73" s="50"/>
      <c r="ZO73" s="50"/>
      <c r="ZP73" s="50"/>
      <c r="ZQ73" s="50"/>
      <c r="ZR73" s="50"/>
      <c r="ZS73" s="50"/>
      <c r="ZT73" s="50"/>
      <c r="ZU73" s="50"/>
      <c r="ZV73" s="50"/>
      <c r="ZW73" s="50"/>
      <c r="ZX73" s="50"/>
      <c r="ZY73" s="50"/>
      <c r="ZZ73" s="50"/>
      <c r="AAA73" s="50"/>
      <c r="AAB73" s="50"/>
      <c r="AAC73" s="50"/>
      <c r="AAD73" s="50"/>
      <c r="AAE73" s="50"/>
      <c r="AAF73" s="50"/>
      <c r="AAG73" s="50"/>
      <c r="AAH73" s="50"/>
      <c r="AAI73" s="50"/>
      <c r="AAJ73" s="50"/>
      <c r="AAK73" s="50"/>
      <c r="AAL73" s="50"/>
      <c r="AAM73" s="50"/>
      <c r="AAN73" s="50"/>
      <c r="AAO73" s="50"/>
      <c r="AAP73" s="50"/>
      <c r="AAQ73" s="50"/>
      <c r="AAR73" s="50"/>
      <c r="AAS73" s="50"/>
      <c r="AAT73" s="50"/>
      <c r="AAU73" s="50"/>
      <c r="AAV73" s="50"/>
      <c r="AAW73" s="50"/>
      <c r="AAX73" s="50"/>
      <c r="AAY73" s="50"/>
      <c r="AAZ73" s="50"/>
      <c r="ABA73" s="50"/>
      <c r="ABB73" s="50"/>
      <c r="ABC73" s="50"/>
      <c r="ABD73" s="50"/>
      <c r="ABE73" s="50"/>
      <c r="ABF73" s="50"/>
      <c r="ABG73" s="50"/>
      <c r="ABH73" s="50"/>
      <c r="ABI73" s="50"/>
      <c r="ABJ73" s="50"/>
      <c r="ABK73" s="50"/>
      <c r="ABL73" s="50"/>
      <c r="ABM73" s="50"/>
      <c r="ABN73" s="50"/>
      <c r="ABO73" s="50"/>
      <c r="ABP73" s="50"/>
      <c r="ABQ73" s="50"/>
      <c r="ABR73" s="50"/>
      <c r="ABS73" s="50"/>
      <c r="ABT73" s="50"/>
      <c r="ABU73" s="50"/>
      <c r="ABV73" s="50"/>
      <c r="ABW73" s="50"/>
      <c r="ABX73" s="50"/>
      <c r="ABY73" s="50"/>
      <c r="ABZ73" s="50"/>
      <c r="ACA73" s="50"/>
      <c r="ACB73" s="50"/>
      <c r="ACC73" s="50"/>
      <c r="ACD73" s="50"/>
      <c r="ACE73" s="50"/>
      <c r="ACF73" s="50"/>
      <c r="ACG73" s="50"/>
      <c r="ACH73" s="50"/>
      <c r="ACI73" s="50"/>
      <c r="ACJ73" s="50"/>
      <c r="ACK73" s="50"/>
      <c r="ACL73" s="50"/>
      <c r="ACM73" s="50"/>
      <c r="ACN73" s="50"/>
      <c r="ACO73" s="50"/>
      <c r="ACP73" s="50"/>
      <c r="ACQ73" s="50"/>
      <c r="ACR73" s="50"/>
      <c r="ACS73" s="50"/>
      <c r="ACT73" s="50"/>
      <c r="ACU73" s="50"/>
      <c r="ACV73" s="50"/>
      <c r="ACW73" s="50"/>
      <c r="ACX73" s="50"/>
      <c r="ACY73" s="50"/>
      <c r="ACZ73" s="50"/>
      <c r="ADA73" s="50"/>
      <c r="ADB73" s="50"/>
      <c r="ADC73" s="50"/>
      <c r="ADD73" s="50"/>
      <c r="ADE73" s="50"/>
      <c r="ADF73" s="50"/>
      <c r="ADG73" s="50"/>
      <c r="ADH73" s="50"/>
      <c r="ADI73" s="50"/>
      <c r="ADJ73" s="50"/>
      <c r="ADK73" s="50"/>
      <c r="ADL73" s="50"/>
      <c r="ADM73" s="50"/>
      <c r="ADN73" s="50"/>
      <c r="ADO73" s="50"/>
      <c r="ADP73" s="50"/>
      <c r="ADQ73" s="50"/>
      <c r="ADR73" s="50"/>
      <c r="ADS73" s="50"/>
      <c r="ADT73" s="50"/>
      <c r="ADU73" s="50"/>
      <c r="ADV73" s="50"/>
      <c r="ADW73" s="50"/>
      <c r="ADX73" s="50"/>
      <c r="ADY73" s="50"/>
      <c r="ADZ73" s="50"/>
      <c r="AEA73" s="50"/>
      <c r="AEB73" s="50"/>
      <c r="AEC73" s="50"/>
      <c r="AED73" s="50"/>
      <c r="AEE73" s="50"/>
      <c r="AEF73" s="50"/>
      <c r="AEG73" s="50"/>
      <c r="AEH73" s="50"/>
      <c r="AEI73" s="50"/>
      <c r="AEJ73" s="50"/>
      <c r="AEK73" s="50"/>
      <c r="AEL73" s="50"/>
      <c r="AEM73" s="50"/>
      <c r="AEN73" s="50"/>
      <c r="AEO73" s="50"/>
      <c r="AEP73" s="50"/>
      <c r="AEQ73" s="50"/>
      <c r="AER73" s="50"/>
    </row>
    <row r="74" spans="1:824" s="51" customFormat="1" ht="54.95" customHeight="1" x14ac:dyDescent="0.3">
      <c r="A74" s="44">
        <v>44</v>
      </c>
      <c r="B74" s="47" t="s">
        <v>211</v>
      </c>
      <c r="C74" s="44">
        <v>3223004766</v>
      </c>
      <c r="D74" s="40" t="s">
        <v>95</v>
      </c>
      <c r="E74" s="35" t="s">
        <v>212</v>
      </c>
      <c r="F74" s="44" t="s">
        <v>75</v>
      </c>
      <c r="G74" s="35" t="s">
        <v>188</v>
      </c>
      <c r="H74" s="38">
        <v>32.9</v>
      </c>
      <c r="I74" s="39">
        <v>33</v>
      </c>
      <c r="J74" s="39">
        <f>10933697.51/1000</f>
        <v>10933.69751</v>
      </c>
      <c r="K74" s="39">
        <v>11204</v>
      </c>
      <c r="L74" s="39">
        <v>11077.1</v>
      </c>
      <c r="M74" s="38">
        <v>11550</v>
      </c>
      <c r="N74" s="38">
        <f>648775/1000</f>
        <v>648.77499999999998</v>
      </c>
      <c r="O74" s="38">
        <v>964.9</v>
      </c>
      <c r="P74" s="38">
        <v>666.5</v>
      </c>
      <c r="Q74" s="38">
        <v>964.9</v>
      </c>
      <c r="R74" s="38">
        <v>1381.6</v>
      </c>
      <c r="S74" s="38">
        <f>5657/10000</f>
        <v>0.56569999999999998</v>
      </c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  <c r="KR74" s="50"/>
      <c r="KS74" s="50"/>
      <c r="KT74" s="50"/>
      <c r="KU74" s="50"/>
      <c r="KV74" s="50"/>
      <c r="KW74" s="50"/>
      <c r="KX74" s="50"/>
      <c r="KY74" s="50"/>
      <c r="KZ74" s="50"/>
      <c r="LA74" s="50"/>
      <c r="LB74" s="50"/>
      <c r="LC74" s="50"/>
      <c r="LD74" s="50"/>
      <c r="LE74" s="50"/>
      <c r="LF74" s="50"/>
      <c r="LG74" s="50"/>
      <c r="LH74" s="50"/>
      <c r="LI74" s="50"/>
      <c r="LJ74" s="50"/>
      <c r="LK74" s="50"/>
      <c r="LL74" s="50"/>
      <c r="LM74" s="50"/>
      <c r="LN74" s="50"/>
      <c r="LO74" s="50"/>
      <c r="LP74" s="50"/>
      <c r="LQ74" s="50"/>
      <c r="LR74" s="50"/>
      <c r="LS74" s="50"/>
      <c r="LT74" s="50"/>
      <c r="LU74" s="50"/>
      <c r="LV74" s="50"/>
      <c r="LW74" s="50"/>
      <c r="LX74" s="50"/>
      <c r="LY74" s="50"/>
      <c r="LZ74" s="50"/>
      <c r="MA74" s="50"/>
      <c r="MB74" s="50"/>
      <c r="MC74" s="50"/>
      <c r="MD74" s="50"/>
      <c r="ME74" s="50"/>
      <c r="MF74" s="50"/>
      <c r="MG74" s="50"/>
      <c r="MH74" s="50"/>
      <c r="MI74" s="50"/>
      <c r="MJ74" s="50"/>
      <c r="MK74" s="50"/>
      <c r="ML74" s="50"/>
      <c r="MM74" s="50"/>
      <c r="MN74" s="50"/>
      <c r="MO74" s="50"/>
      <c r="MP74" s="50"/>
      <c r="MQ74" s="50"/>
      <c r="MR74" s="50"/>
      <c r="MS74" s="50"/>
      <c r="MT74" s="50"/>
      <c r="MU74" s="50"/>
      <c r="MV74" s="50"/>
      <c r="MW74" s="50"/>
      <c r="MX74" s="50"/>
      <c r="MY74" s="50"/>
      <c r="MZ74" s="50"/>
      <c r="NA74" s="50"/>
      <c r="NB74" s="50"/>
      <c r="NC74" s="50"/>
      <c r="ND74" s="50"/>
      <c r="NE74" s="50"/>
      <c r="NF74" s="50"/>
      <c r="NG74" s="50"/>
      <c r="NH74" s="50"/>
      <c r="NI74" s="50"/>
      <c r="NJ74" s="50"/>
      <c r="NK74" s="50"/>
      <c r="NL74" s="50"/>
      <c r="NM74" s="50"/>
      <c r="NN74" s="50"/>
      <c r="NO74" s="50"/>
      <c r="NP74" s="50"/>
      <c r="NQ74" s="50"/>
      <c r="NR74" s="50"/>
      <c r="NS74" s="50"/>
      <c r="NT74" s="50"/>
      <c r="NU74" s="50"/>
      <c r="NV74" s="50"/>
      <c r="NW74" s="50"/>
      <c r="NX74" s="50"/>
      <c r="NY74" s="50"/>
      <c r="NZ74" s="50"/>
      <c r="OA74" s="50"/>
      <c r="OB74" s="50"/>
      <c r="OC74" s="50"/>
      <c r="OD74" s="50"/>
      <c r="OE74" s="50"/>
      <c r="OF74" s="50"/>
      <c r="OG74" s="50"/>
      <c r="OH74" s="50"/>
      <c r="OI74" s="50"/>
      <c r="OJ74" s="50"/>
      <c r="OK74" s="50"/>
      <c r="OL74" s="50"/>
      <c r="OM74" s="50"/>
      <c r="ON74" s="50"/>
      <c r="OO74" s="50"/>
      <c r="OP74" s="50"/>
      <c r="OQ74" s="50"/>
      <c r="OR74" s="50"/>
      <c r="OS74" s="50"/>
      <c r="OT74" s="50"/>
      <c r="OU74" s="50"/>
      <c r="OV74" s="50"/>
      <c r="OW74" s="50"/>
      <c r="OX74" s="50"/>
      <c r="OY74" s="50"/>
      <c r="OZ74" s="50"/>
      <c r="PA74" s="50"/>
      <c r="PB74" s="50"/>
      <c r="PC74" s="50"/>
      <c r="PD74" s="50"/>
      <c r="PE74" s="50"/>
      <c r="PF74" s="50"/>
      <c r="PG74" s="50"/>
      <c r="PH74" s="50"/>
      <c r="PI74" s="50"/>
      <c r="PJ74" s="50"/>
      <c r="PK74" s="50"/>
      <c r="PL74" s="50"/>
      <c r="PM74" s="50"/>
      <c r="PN74" s="50"/>
      <c r="PO74" s="50"/>
      <c r="PP74" s="50"/>
      <c r="PQ74" s="50"/>
      <c r="PR74" s="50"/>
      <c r="PS74" s="50"/>
      <c r="PT74" s="50"/>
      <c r="PU74" s="50"/>
      <c r="PV74" s="50"/>
      <c r="PW74" s="50"/>
      <c r="PX74" s="50"/>
      <c r="PY74" s="50"/>
      <c r="PZ74" s="50"/>
      <c r="QA74" s="50"/>
      <c r="QB74" s="50"/>
      <c r="QC74" s="50"/>
      <c r="QD74" s="50"/>
      <c r="QE74" s="50"/>
      <c r="QF74" s="50"/>
      <c r="QG74" s="50"/>
      <c r="QH74" s="50"/>
      <c r="QI74" s="50"/>
      <c r="QJ74" s="50"/>
      <c r="QK74" s="50"/>
      <c r="QL74" s="50"/>
      <c r="QM74" s="50"/>
      <c r="QN74" s="50"/>
      <c r="QO74" s="50"/>
      <c r="QP74" s="50"/>
      <c r="QQ74" s="50"/>
      <c r="QR74" s="50"/>
      <c r="QS74" s="50"/>
      <c r="QT74" s="50"/>
      <c r="QU74" s="50"/>
      <c r="QV74" s="50"/>
      <c r="QW74" s="50"/>
      <c r="QX74" s="50"/>
      <c r="QY74" s="50"/>
      <c r="QZ74" s="50"/>
      <c r="RA74" s="50"/>
      <c r="RB74" s="50"/>
      <c r="RC74" s="50"/>
      <c r="RD74" s="50"/>
      <c r="RE74" s="50"/>
      <c r="RF74" s="50"/>
      <c r="RG74" s="50"/>
      <c r="RH74" s="50"/>
      <c r="RI74" s="50"/>
      <c r="RJ74" s="50"/>
      <c r="RK74" s="50"/>
      <c r="RL74" s="50"/>
      <c r="RM74" s="50"/>
      <c r="RN74" s="50"/>
      <c r="RO74" s="50"/>
      <c r="RP74" s="50"/>
      <c r="RQ74" s="50"/>
      <c r="RR74" s="50"/>
      <c r="RS74" s="50"/>
      <c r="RT74" s="50"/>
      <c r="RU74" s="50"/>
      <c r="RV74" s="50"/>
      <c r="RW74" s="50"/>
      <c r="RX74" s="50"/>
      <c r="RY74" s="50"/>
      <c r="RZ74" s="50"/>
      <c r="SA74" s="50"/>
      <c r="SB74" s="50"/>
      <c r="SC74" s="50"/>
      <c r="SD74" s="50"/>
      <c r="SE74" s="50"/>
      <c r="SF74" s="50"/>
      <c r="SG74" s="50"/>
      <c r="SH74" s="50"/>
      <c r="SI74" s="50"/>
      <c r="SJ74" s="50"/>
      <c r="SK74" s="50"/>
      <c r="SL74" s="50"/>
      <c r="SM74" s="50"/>
      <c r="SN74" s="50"/>
      <c r="SO74" s="50"/>
      <c r="SP74" s="50"/>
      <c r="SQ74" s="50"/>
      <c r="SR74" s="50"/>
      <c r="SS74" s="50"/>
      <c r="ST74" s="50"/>
      <c r="SU74" s="50"/>
      <c r="SV74" s="50"/>
      <c r="SW74" s="50"/>
      <c r="SX74" s="50"/>
      <c r="SY74" s="50"/>
      <c r="SZ74" s="50"/>
      <c r="TA74" s="50"/>
      <c r="TB74" s="50"/>
      <c r="TC74" s="50"/>
      <c r="TD74" s="50"/>
      <c r="TE74" s="50"/>
      <c r="TF74" s="50"/>
      <c r="TG74" s="50"/>
      <c r="TH74" s="50"/>
      <c r="TI74" s="50"/>
      <c r="TJ74" s="50"/>
      <c r="TK74" s="50"/>
      <c r="TL74" s="50"/>
      <c r="TM74" s="50"/>
      <c r="TN74" s="50"/>
      <c r="TO74" s="50"/>
      <c r="TP74" s="50"/>
      <c r="TQ74" s="50"/>
      <c r="TR74" s="50"/>
      <c r="TS74" s="50"/>
      <c r="TT74" s="50"/>
      <c r="TU74" s="50"/>
      <c r="TV74" s="50"/>
      <c r="TW74" s="50"/>
      <c r="TX74" s="50"/>
      <c r="TY74" s="50"/>
      <c r="TZ74" s="50"/>
      <c r="UA74" s="50"/>
      <c r="UB74" s="50"/>
      <c r="UC74" s="50"/>
      <c r="UD74" s="50"/>
      <c r="UE74" s="50"/>
      <c r="UF74" s="50"/>
      <c r="UG74" s="50"/>
      <c r="UH74" s="50"/>
      <c r="UI74" s="50"/>
      <c r="UJ74" s="50"/>
      <c r="UK74" s="50"/>
      <c r="UL74" s="50"/>
      <c r="UM74" s="50"/>
      <c r="UN74" s="50"/>
      <c r="UO74" s="50"/>
      <c r="UP74" s="50"/>
      <c r="UQ74" s="50"/>
      <c r="UR74" s="50"/>
      <c r="US74" s="50"/>
      <c r="UT74" s="50"/>
      <c r="UU74" s="50"/>
      <c r="UV74" s="50"/>
      <c r="UW74" s="50"/>
      <c r="UX74" s="50"/>
      <c r="UY74" s="50"/>
      <c r="UZ74" s="50"/>
      <c r="VA74" s="50"/>
      <c r="VB74" s="50"/>
      <c r="VC74" s="50"/>
      <c r="VD74" s="50"/>
      <c r="VE74" s="50"/>
      <c r="VF74" s="50"/>
      <c r="VG74" s="50"/>
      <c r="VH74" s="50"/>
      <c r="VI74" s="50"/>
      <c r="VJ74" s="50"/>
      <c r="VK74" s="50"/>
      <c r="VL74" s="50"/>
      <c r="VM74" s="50"/>
      <c r="VN74" s="50"/>
      <c r="VO74" s="50"/>
      <c r="VP74" s="50"/>
      <c r="VQ74" s="50"/>
      <c r="VR74" s="50"/>
      <c r="VS74" s="50"/>
      <c r="VT74" s="50"/>
      <c r="VU74" s="50"/>
      <c r="VV74" s="50"/>
      <c r="VW74" s="50"/>
      <c r="VX74" s="50"/>
      <c r="VY74" s="50"/>
      <c r="VZ74" s="50"/>
      <c r="WA74" s="50"/>
      <c r="WB74" s="50"/>
      <c r="WC74" s="50"/>
      <c r="WD74" s="50"/>
      <c r="WE74" s="50"/>
      <c r="WF74" s="50"/>
      <c r="WG74" s="50"/>
      <c r="WH74" s="50"/>
      <c r="WI74" s="50"/>
      <c r="WJ74" s="50"/>
      <c r="WK74" s="50"/>
      <c r="WL74" s="50"/>
      <c r="WM74" s="50"/>
      <c r="WN74" s="50"/>
      <c r="WO74" s="50"/>
      <c r="WP74" s="50"/>
      <c r="WQ74" s="50"/>
      <c r="WR74" s="50"/>
      <c r="WS74" s="50"/>
      <c r="WT74" s="50"/>
      <c r="WU74" s="50"/>
      <c r="WV74" s="50"/>
      <c r="WW74" s="50"/>
      <c r="WX74" s="50"/>
      <c r="WY74" s="50"/>
      <c r="WZ74" s="50"/>
      <c r="XA74" s="50"/>
      <c r="XB74" s="50"/>
      <c r="XC74" s="50"/>
      <c r="XD74" s="50"/>
      <c r="XE74" s="50"/>
      <c r="XF74" s="50"/>
      <c r="XG74" s="50"/>
      <c r="XH74" s="50"/>
      <c r="XI74" s="50"/>
      <c r="XJ74" s="50"/>
      <c r="XK74" s="50"/>
      <c r="XL74" s="50"/>
      <c r="XM74" s="50"/>
      <c r="XN74" s="50"/>
      <c r="XO74" s="50"/>
      <c r="XP74" s="50"/>
      <c r="XQ74" s="50"/>
      <c r="XR74" s="50"/>
      <c r="XS74" s="50"/>
      <c r="XT74" s="50"/>
      <c r="XU74" s="50"/>
      <c r="XV74" s="50"/>
      <c r="XW74" s="50"/>
      <c r="XX74" s="50"/>
      <c r="XY74" s="50"/>
      <c r="XZ74" s="50"/>
      <c r="YA74" s="50"/>
      <c r="YB74" s="50"/>
      <c r="YC74" s="50"/>
      <c r="YD74" s="50"/>
      <c r="YE74" s="50"/>
      <c r="YF74" s="50"/>
      <c r="YG74" s="50"/>
      <c r="YH74" s="50"/>
      <c r="YI74" s="50"/>
      <c r="YJ74" s="50"/>
      <c r="YK74" s="50"/>
      <c r="YL74" s="50"/>
      <c r="YM74" s="50"/>
      <c r="YN74" s="50"/>
      <c r="YO74" s="50"/>
      <c r="YP74" s="50"/>
      <c r="YQ74" s="50"/>
      <c r="YR74" s="50"/>
      <c r="YS74" s="50"/>
      <c r="YT74" s="50"/>
      <c r="YU74" s="50"/>
      <c r="YV74" s="50"/>
      <c r="YW74" s="50"/>
      <c r="YX74" s="50"/>
      <c r="YY74" s="50"/>
      <c r="YZ74" s="50"/>
      <c r="ZA74" s="50"/>
      <c r="ZB74" s="50"/>
      <c r="ZC74" s="50"/>
      <c r="ZD74" s="50"/>
      <c r="ZE74" s="50"/>
      <c r="ZF74" s="50"/>
      <c r="ZG74" s="50"/>
      <c r="ZH74" s="50"/>
      <c r="ZI74" s="50"/>
      <c r="ZJ74" s="50"/>
      <c r="ZK74" s="50"/>
      <c r="ZL74" s="50"/>
      <c r="ZM74" s="50"/>
      <c r="ZN74" s="50"/>
      <c r="ZO74" s="50"/>
      <c r="ZP74" s="50"/>
      <c r="ZQ74" s="50"/>
      <c r="ZR74" s="50"/>
      <c r="ZS74" s="50"/>
      <c r="ZT74" s="50"/>
      <c r="ZU74" s="50"/>
      <c r="ZV74" s="50"/>
      <c r="ZW74" s="50"/>
      <c r="ZX74" s="50"/>
      <c r="ZY74" s="50"/>
      <c r="ZZ74" s="50"/>
      <c r="AAA74" s="50"/>
      <c r="AAB74" s="50"/>
      <c r="AAC74" s="50"/>
      <c r="AAD74" s="50"/>
      <c r="AAE74" s="50"/>
      <c r="AAF74" s="50"/>
      <c r="AAG74" s="50"/>
      <c r="AAH74" s="50"/>
      <c r="AAI74" s="50"/>
      <c r="AAJ74" s="50"/>
      <c r="AAK74" s="50"/>
      <c r="AAL74" s="50"/>
      <c r="AAM74" s="50"/>
      <c r="AAN74" s="50"/>
      <c r="AAO74" s="50"/>
      <c r="AAP74" s="50"/>
      <c r="AAQ74" s="50"/>
      <c r="AAR74" s="50"/>
      <c r="AAS74" s="50"/>
      <c r="AAT74" s="50"/>
      <c r="AAU74" s="50"/>
      <c r="AAV74" s="50"/>
      <c r="AAW74" s="50"/>
      <c r="AAX74" s="50"/>
      <c r="AAY74" s="50"/>
      <c r="AAZ74" s="50"/>
      <c r="ABA74" s="50"/>
      <c r="ABB74" s="50"/>
      <c r="ABC74" s="50"/>
      <c r="ABD74" s="50"/>
      <c r="ABE74" s="50"/>
      <c r="ABF74" s="50"/>
      <c r="ABG74" s="50"/>
      <c r="ABH74" s="50"/>
      <c r="ABI74" s="50"/>
      <c r="ABJ74" s="50"/>
      <c r="ABK74" s="50"/>
      <c r="ABL74" s="50"/>
      <c r="ABM74" s="50"/>
      <c r="ABN74" s="50"/>
      <c r="ABO74" s="50"/>
      <c r="ABP74" s="50"/>
      <c r="ABQ74" s="50"/>
      <c r="ABR74" s="50"/>
      <c r="ABS74" s="50"/>
      <c r="ABT74" s="50"/>
      <c r="ABU74" s="50"/>
      <c r="ABV74" s="50"/>
      <c r="ABW74" s="50"/>
      <c r="ABX74" s="50"/>
      <c r="ABY74" s="50"/>
      <c r="ABZ74" s="50"/>
      <c r="ACA74" s="50"/>
      <c r="ACB74" s="50"/>
      <c r="ACC74" s="50"/>
      <c r="ACD74" s="50"/>
      <c r="ACE74" s="50"/>
      <c r="ACF74" s="50"/>
      <c r="ACG74" s="50"/>
      <c r="ACH74" s="50"/>
      <c r="ACI74" s="50"/>
      <c r="ACJ74" s="50"/>
      <c r="ACK74" s="50"/>
      <c r="ACL74" s="50"/>
      <c r="ACM74" s="50"/>
      <c r="ACN74" s="50"/>
      <c r="ACO74" s="50"/>
      <c r="ACP74" s="50"/>
      <c r="ACQ74" s="50"/>
      <c r="ACR74" s="50"/>
      <c r="ACS74" s="50"/>
      <c r="ACT74" s="50"/>
      <c r="ACU74" s="50"/>
      <c r="ACV74" s="50"/>
      <c r="ACW74" s="50"/>
      <c r="ACX74" s="50"/>
      <c r="ACY74" s="50"/>
      <c r="ACZ74" s="50"/>
      <c r="ADA74" s="50"/>
      <c r="ADB74" s="50"/>
      <c r="ADC74" s="50"/>
      <c r="ADD74" s="50"/>
      <c r="ADE74" s="50"/>
      <c r="ADF74" s="50"/>
      <c r="ADG74" s="50"/>
      <c r="ADH74" s="50"/>
      <c r="ADI74" s="50"/>
      <c r="ADJ74" s="50"/>
      <c r="ADK74" s="50"/>
      <c r="ADL74" s="50"/>
      <c r="ADM74" s="50"/>
      <c r="ADN74" s="50"/>
      <c r="ADO74" s="50"/>
      <c r="ADP74" s="50"/>
      <c r="ADQ74" s="50"/>
      <c r="ADR74" s="50"/>
      <c r="ADS74" s="50"/>
      <c r="ADT74" s="50"/>
      <c r="ADU74" s="50"/>
      <c r="ADV74" s="50"/>
      <c r="ADW74" s="50"/>
      <c r="ADX74" s="50"/>
      <c r="ADY74" s="50"/>
      <c r="ADZ74" s="50"/>
      <c r="AEA74" s="50"/>
      <c r="AEB74" s="50"/>
      <c r="AEC74" s="50"/>
      <c r="AED74" s="50"/>
      <c r="AEE74" s="50"/>
      <c r="AEF74" s="50"/>
      <c r="AEG74" s="50"/>
      <c r="AEH74" s="50"/>
      <c r="AEI74" s="50"/>
      <c r="AEJ74" s="50"/>
      <c r="AEK74" s="50"/>
      <c r="AEL74" s="50"/>
      <c r="AEM74" s="50"/>
      <c r="AEN74" s="50"/>
      <c r="AEO74" s="50"/>
      <c r="AEP74" s="50"/>
      <c r="AEQ74" s="50"/>
      <c r="AER74" s="50"/>
    </row>
    <row r="75" spans="1:824" s="51" customFormat="1" ht="54.95" customHeight="1" x14ac:dyDescent="0.3">
      <c r="A75" s="44">
        <v>45</v>
      </c>
      <c r="B75" s="62" t="s">
        <v>213</v>
      </c>
      <c r="C75" s="44">
        <v>3223004484</v>
      </c>
      <c r="D75" s="40" t="s">
        <v>95</v>
      </c>
      <c r="E75" s="35" t="s">
        <v>214</v>
      </c>
      <c r="F75" s="44" t="s">
        <v>75</v>
      </c>
      <c r="G75" s="35" t="s">
        <v>188</v>
      </c>
      <c r="H75" s="38">
        <v>31.65</v>
      </c>
      <c r="I75" s="38">
        <v>33</v>
      </c>
      <c r="J75" s="38">
        <f>10507884.35/1000</f>
        <v>10507.88435</v>
      </c>
      <c r="K75" s="38">
        <v>10785</v>
      </c>
      <c r="L75" s="38">
        <v>9579.7000000000007</v>
      </c>
      <c r="M75" s="38">
        <v>10990</v>
      </c>
      <c r="N75" s="38">
        <f>640788.5/1000</f>
        <v>640.7885</v>
      </c>
      <c r="O75" s="38">
        <v>900</v>
      </c>
      <c r="P75" s="38">
        <v>572.5</v>
      </c>
      <c r="Q75" s="38">
        <v>900</v>
      </c>
      <c r="R75" s="38">
        <v>1784.3</v>
      </c>
      <c r="S75" s="38">
        <f>4579/10000</f>
        <v>0.45789999999999997</v>
      </c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  <c r="KR75" s="50"/>
      <c r="KS75" s="50"/>
      <c r="KT75" s="50"/>
      <c r="KU75" s="50"/>
      <c r="KV75" s="50"/>
      <c r="KW75" s="50"/>
      <c r="KX75" s="50"/>
      <c r="KY75" s="50"/>
      <c r="KZ75" s="50"/>
      <c r="LA75" s="50"/>
      <c r="LB75" s="50"/>
      <c r="LC75" s="50"/>
      <c r="LD75" s="50"/>
      <c r="LE75" s="50"/>
      <c r="LF75" s="50"/>
      <c r="LG75" s="50"/>
      <c r="LH75" s="50"/>
      <c r="LI75" s="50"/>
      <c r="LJ75" s="50"/>
      <c r="LK75" s="50"/>
      <c r="LL75" s="50"/>
      <c r="LM75" s="50"/>
      <c r="LN75" s="50"/>
      <c r="LO75" s="50"/>
      <c r="LP75" s="50"/>
      <c r="LQ75" s="50"/>
      <c r="LR75" s="50"/>
      <c r="LS75" s="50"/>
      <c r="LT75" s="50"/>
      <c r="LU75" s="50"/>
      <c r="LV75" s="50"/>
      <c r="LW75" s="50"/>
      <c r="LX75" s="50"/>
      <c r="LY75" s="50"/>
      <c r="LZ75" s="50"/>
      <c r="MA75" s="50"/>
      <c r="MB75" s="50"/>
      <c r="MC75" s="50"/>
      <c r="MD75" s="50"/>
      <c r="ME75" s="50"/>
      <c r="MF75" s="50"/>
      <c r="MG75" s="50"/>
      <c r="MH75" s="50"/>
      <c r="MI75" s="50"/>
      <c r="MJ75" s="50"/>
      <c r="MK75" s="50"/>
      <c r="ML75" s="50"/>
      <c r="MM75" s="50"/>
      <c r="MN75" s="50"/>
      <c r="MO75" s="50"/>
      <c r="MP75" s="50"/>
      <c r="MQ75" s="50"/>
      <c r="MR75" s="50"/>
      <c r="MS75" s="50"/>
      <c r="MT75" s="50"/>
      <c r="MU75" s="50"/>
      <c r="MV75" s="50"/>
      <c r="MW75" s="50"/>
      <c r="MX75" s="50"/>
      <c r="MY75" s="50"/>
      <c r="MZ75" s="50"/>
      <c r="NA75" s="50"/>
      <c r="NB75" s="50"/>
      <c r="NC75" s="50"/>
      <c r="ND75" s="50"/>
      <c r="NE75" s="50"/>
      <c r="NF75" s="50"/>
      <c r="NG75" s="50"/>
      <c r="NH75" s="50"/>
      <c r="NI75" s="50"/>
      <c r="NJ75" s="50"/>
      <c r="NK75" s="50"/>
      <c r="NL75" s="50"/>
      <c r="NM75" s="50"/>
      <c r="NN75" s="50"/>
      <c r="NO75" s="50"/>
      <c r="NP75" s="50"/>
      <c r="NQ75" s="50"/>
      <c r="NR75" s="50"/>
      <c r="NS75" s="50"/>
      <c r="NT75" s="50"/>
      <c r="NU75" s="50"/>
      <c r="NV75" s="50"/>
      <c r="NW75" s="50"/>
      <c r="NX75" s="50"/>
      <c r="NY75" s="50"/>
      <c r="NZ75" s="50"/>
      <c r="OA75" s="50"/>
      <c r="OB75" s="50"/>
      <c r="OC75" s="50"/>
      <c r="OD75" s="50"/>
      <c r="OE75" s="50"/>
      <c r="OF75" s="50"/>
      <c r="OG75" s="50"/>
      <c r="OH75" s="50"/>
      <c r="OI75" s="50"/>
      <c r="OJ75" s="50"/>
      <c r="OK75" s="50"/>
      <c r="OL75" s="50"/>
      <c r="OM75" s="50"/>
      <c r="ON75" s="50"/>
      <c r="OO75" s="50"/>
      <c r="OP75" s="50"/>
      <c r="OQ75" s="50"/>
      <c r="OR75" s="50"/>
      <c r="OS75" s="50"/>
      <c r="OT75" s="50"/>
      <c r="OU75" s="50"/>
      <c r="OV75" s="50"/>
      <c r="OW75" s="50"/>
      <c r="OX75" s="50"/>
      <c r="OY75" s="50"/>
      <c r="OZ75" s="50"/>
      <c r="PA75" s="50"/>
      <c r="PB75" s="50"/>
      <c r="PC75" s="50"/>
      <c r="PD75" s="50"/>
      <c r="PE75" s="50"/>
      <c r="PF75" s="50"/>
      <c r="PG75" s="50"/>
      <c r="PH75" s="50"/>
      <c r="PI75" s="50"/>
      <c r="PJ75" s="50"/>
      <c r="PK75" s="50"/>
      <c r="PL75" s="50"/>
      <c r="PM75" s="50"/>
      <c r="PN75" s="50"/>
      <c r="PO75" s="50"/>
      <c r="PP75" s="50"/>
      <c r="PQ75" s="50"/>
      <c r="PR75" s="50"/>
      <c r="PS75" s="50"/>
      <c r="PT75" s="50"/>
      <c r="PU75" s="50"/>
      <c r="PV75" s="50"/>
      <c r="PW75" s="50"/>
      <c r="PX75" s="50"/>
      <c r="PY75" s="50"/>
      <c r="PZ75" s="50"/>
      <c r="QA75" s="50"/>
      <c r="QB75" s="50"/>
      <c r="QC75" s="50"/>
      <c r="QD75" s="50"/>
      <c r="QE75" s="50"/>
      <c r="QF75" s="50"/>
      <c r="QG75" s="50"/>
      <c r="QH75" s="50"/>
      <c r="QI75" s="50"/>
      <c r="QJ75" s="50"/>
      <c r="QK75" s="50"/>
      <c r="QL75" s="50"/>
      <c r="QM75" s="50"/>
      <c r="QN75" s="50"/>
      <c r="QO75" s="50"/>
      <c r="QP75" s="50"/>
      <c r="QQ75" s="50"/>
      <c r="QR75" s="50"/>
      <c r="QS75" s="50"/>
      <c r="QT75" s="50"/>
      <c r="QU75" s="50"/>
      <c r="QV75" s="50"/>
      <c r="QW75" s="50"/>
      <c r="QX75" s="50"/>
      <c r="QY75" s="50"/>
      <c r="QZ75" s="50"/>
      <c r="RA75" s="50"/>
      <c r="RB75" s="50"/>
      <c r="RC75" s="50"/>
      <c r="RD75" s="50"/>
      <c r="RE75" s="50"/>
      <c r="RF75" s="50"/>
      <c r="RG75" s="50"/>
      <c r="RH75" s="50"/>
      <c r="RI75" s="50"/>
      <c r="RJ75" s="50"/>
      <c r="RK75" s="50"/>
      <c r="RL75" s="50"/>
      <c r="RM75" s="50"/>
      <c r="RN75" s="50"/>
      <c r="RO75" s="50"/>
      <c r="RP75" s="50"/>
      <c r="RQ75" s="50"/>
      <c r="RR75" s="50"/>
      <c r="RS75" s="50"/>
      <c r="RT75" s="50"/>
      <c r="RU75" s="50"/>
      <c r="RV75" s="50"/>
      <c r="RW75" s="50"/>
      <c r="RX75" s="50"/>
      <c r="RY75" s="50"/>
      <c r="RZ75" s="50"/>
      <c r="SA75" s="50"/>
      <c r="SB75" s="50"/>
      <c r="SC75" s="50"/>
      <c r="SD75" s="50"/>
      <c r="SE75" s="50"/>
      <c r="SF75" s="50"/>
      <c r="SG75" s="50"/>
      <c r="SH75" s="50"/>
      <c r="SI75" s="50"/>
      <c r="SJ75" s="50"/>
      <c r="SK75" s="50"/>
      <c r="SL75" s="50"/>
      <c r="SM75" s="50"/>
      <c r="SN75" s="50"/>
      <c r="SO75" s="50"/>
      <c r="SP75" s="50"/>
      <c r="SQ75" s="50"/>
      <c r="SR75" s="50"/>
      <c r="SS75" s="50"/>
      <c r="ST75" s="50"/>
      <c r="SU75" s="50"/>
      <c r="SV75" s="50"/>
      <c r="SW75" s="50"/>
      <c r="SX75" s="50"/>
      <c r="SY75" s="50"/>
      <c r="SZ75" s="50"/>
      <c r="TA75" s="50"/>
      <c r="TB75" s="50"/>
      <c r="TC75" s="50"/>
      <c r="TD75" s="50"/>
      <c r="TE75" s="50"/>
      <c r="TF75" s="50"/>
      <c r="TG75" s="50"/>
      <c r="TH75" s="50"/>
      <c r="TI75" s="50"/>
      <c r="TJ75" s="50"/>
      <c r="TK75" s="50"/>
      <c r="TL75" s="50"/>
      <c r="TM75" s="50"/>
      <c r="TN75" s="50"/>
      <c r="TO75" s="50"/>
      <c r="TP75" s="50"/>
      <c r="TQ75" s="50"/>
      <c r="TR75" s="50"/>
      <c r="TS75" s="50"/>
      <c r="TT75" s="50"/>
      <c r="TU75" s="50"/>
      <c r="TV75" s="50"/>
      <c r="TW75" s="50"/>
      <c r="TX75" s="50"/>
      <c r="TY75" s="50"/>
      <c r="TZ75" s="50"/>
      <c r="UA75" s="50"/>
      <c r="UB75" s="50"/>
      <c r="UC75" s="50"/>
      <c r="UD75" s="50"/>
      <c r="UE75" s="50"/>
      <c r="UF75" s="50"/>
      <c r="UG75" s="50"/>
      <c r="UH75" s="50"/>
      <c r="UI75" s="50"/>
      <c r="UJ75" s="50"/>
      <c r="UK75" s="50"/>
      <c r="UL75" s="50"/>
      <c r="UM75" s="50"/>
      <c r="UN75" s="50"/>
      <c r="UO75" s="50"/>
      <c r="UP75" s="50"/>
      <c r="UQ75" s="50"/>
      <c r="UR75" s="50"/>
      <c r="US75" s="50"/>
      <c r="UT75" s="50"/>
      <c r="UU75" s="50"/>
      <c r="UV75" s="50"/>
      <c r="UW75" s="50"/>
      <c r="UX75" s="50"/>
      <c r="UY75" s="50"/>
      <c r="UZ75" s="50"/>
      <c r="VA75" s="50"/>
      <c r="VB75" s="50"/>
      <c r="VC75" s="50"/>
      <c r="VD75" s="50"/>
      <c r="VE75" s="50"/>
      <c r="VF75" s="50"/>
      <c r="VG75" s="50"/>
      <c r="VH75" s="50"/>
      <c r="VI75" s="50"/>
      <c r="VJ75" s="50"/>
      <c r="VK75" s="50"/>
      <c r="VL75" s="50"/>
      <c r="VM75" s="50"/>
      <c r="VN75" s="50"/>
      <c r="VO75" s="50"/>
      <c r="VP75" s="50"/>
      <c r="VQ75" s="50"/>
      <c r="VR75" s="50"/>
      <c r="VS75" s="50"/>
      <c r="VT75" s="50"/>
      <c r="VU75" s="50"/>
      <c r="VV75" s="50"/>
      <c r="VW75" s="50"/>
      <c r="VX75" s="50"/>
      <c r="VY75" s="50"/>
      <c r="VZ75" s="50"/>
      <c r="WA75" s="50"/>
      <c r="WB75" s="50"/>
      <c r="WC75" s="50"/>
      <c r="WD75" s="50"/>
      <c r="WE75" s="50"/>
      <c r="WF75" s="50"/>
      <c r="WG75" s="50"/>
      <c r="WH75" s="50"/>
      <c r="WI75" s="50"/>
      <c r="WJ75" s="50"/>
      <c r="WK75" s="50"/>
      <c r="WL75" s="50"/>
      <c r="WM75" s="50"/>
      <c r="WN75" s="50"/>
      <c r="WO75" s="50"/>
      <c r="WP75" s="50"/>
      <c r="WQ75" s="50"/>
      <c r="WR75" s="50"/>
      <c r="WS75" s="50"/>
      <c r="WT75" s="50"/>
      <c r="WU75" s="50"/>
      <c r="WV75" s="50"/>
      <c r="WW75" s="50"/>
      <c r="WX75" s="50"/>
      <c r="WY75" s="50"/>
      <c r="WZ75" s="50"/>
      <c r="XA75" s="50"/>
      <c r="XB75" s="50"/>
      <c r="XC75" s="50"/>
      <c r="XD75" s="50"/>
      <c r="XE75" s="50"/>
      <c r="XF75" s="50"/>
      <c r="XG75" s="50"/>
      <c r="XH75" s="50"/>
      <c r="XI75" s="50"/>
      <c r="XJ75" s="50"/>
      <c r="XK75" s="50"/>
      <c r="XL75" s="50"/>
      <c r="XM75" s="50"/>
      <c r="XN75" s="50"/>
      <c r="XO75" s="50"/>
      <c r="XP75" s="50"/>
      <c r="XQ75" s="50"/>
      <c r="XR75" s="50"/>
      <c r="XS75" s="50"/>
      <c r="XT75" s="50"/>
      <c r="XU75" s="50"/>
      <c r="XV75" s="50"/>
      <c r="XW75" s="50"/>
      <c r="XX75" s="50"/>
      <c r="XY75" s="50"/>
      <c r="XZ75" s="50"/>
      <c r="YA75" s="50"/>
      <c r="YB75" s="50"/>
      <c r="YC75" s="50"/>
      <c r="YD75" s="50"/>
      <c r="YE75" s="50"/>
      <c r="YF75" s="50"/>
      <c r="YG75" s="50"/>
      <c r="YH75" s="50"/>
      <c r="YI75" s="50"/>
      <c r="YJ75" s="50"/>
      <c r="YK75" s="50"/>
      <c r="YL75" s="50"/>
      <c r="YM75" s="50"/>
      <c r="YN75" s="50"/>
      <c r="YO75" s="50"/>
      <c r="YP75" s="50"/>
      <c r="YQ75" s="50"/>
      <c r="YR75" s="50"/>
      <c r="YS75" s="50"/>
      <c r="YT75" s="50"/>
      <c r="YU75" s="50"/>
      <c r="YV75" s="50"/>
      <c r="YW75" s="50"/>
      <c r="YX75" s="50"/>
      <c r="YY75" s="50"/>
      <c r="YZ75" s="50"/>
      <c r="ZA75" s="50"/>
      <c r="ZB75" s="50"/>
      <c r="ZC75" s="50"/>
      <c r="ZD75" s="50"/>
      <c r="ZE75" s="50"/>
      <c r="ZF75" s="50"/>
      <c r="ZG75" s="50"/>
      <c r="ZH75" s="50"/>
      <c r="ZI75" s="50"/>
      <c r="ZJ75" s="50"/>
      <c r="ZK75" s="50"/>
      <c r="ZL75" s="50"/>
      <c r="ZM75" s="50"/>
      <c r="ZN75" s="50"/>
      <c r="ZO75" s="50"/>
      <c r="ZP75" s="50"/>
      <c r="ZQ75" s="50"/>
      <c r="ZR75" s="50"/>
      <c r="ZS75" s="50"/>
      <c r="ZT75" s="50"/>
      <c r="ZU75" s="50"/>
      <c r="ZV75" s="50"/>
      <c r="ZW75" s="50"/>
      <c r="ZX75" s="50"/>
      <c r="ZY75" s="50"/>
      <c r="ZZ75" s="50"/>
      <c r="AAA75" s="50"/>
      <c r="AAB75" s="50"/>
      <c r="AAC75" s="50"/>
      <c r="AAD75" s="50"/>
      <c r="AAE75" s="50"/>
      <c r="AAF75" s="50"/>
      <c r="AAG75" s="50"/>
      <c r="AAH75" s="50"/>
      <c r="AAI75" s="50"/>
      <c r="AAJ75" s="50"/>
      <c r="AAK75" s="50"/>
      <c r="AAL75" s="50"/>
      <c r="AAM75" s="50"/>
      <c r="AAN75" s="50"/>
      <c r="AAO75" s="50"/>
      <c r="AAP75" s="50"/>
      <c r="AAQ75" s="50"/>
      <c r="AAR75" s="50"/>
      <c r="AAS75" s="50"/>
      <c r="AAT75" s="50"/>
      <c r="AAU75" s="50"/>
      <c r="AAV75" s="50"/>
      <c r="AAW75" s="50"/>
      <c r="AAX75" s="50"/>
      <c r="AAY75" s="50"/>
      <c r="AAZ75" s="50"/>
      <c r="ABA75" s="50"/>
      <c r="ABB75" s="50"/>
      <c r="ABC75" s="50"/>
      <c r="ABD75" s="50"/>
      <c r="ABE75" s="50"/>
      <c r="ABF75" s="50"/>
      <c r="ABG75" s="50"/>
      <c r="ABH75" s="50"/>
      <c r="ABI75" s="50"/>
      <c r="ABJ75" s="50"/>
      <c r="ABK75" s="50"/>
      <c r="ABL75" s="50"/>
      <c r="ABM75" s="50"/>
      <c r="ABN75" s="50"/>
      <c r="ABO75" s="50"/>
      <c r="ABP75" s="50"/>
      <c r="ABQ75" s="50"/>
      <c r="ABR75" s="50"/>
      <c r="ABS75" s="50"/>
      <c r="ABT75" s="50"/>
      <c r="ABU75" s="50"/>
      <c r="ABV75" s="50"/>
      <c r="ABW75" s="50"/>
      <c r="ABX75" s="50"/>
      <c r="ABY75" s="50"/>
      <c r="ABZ75" s="50"/>
      <c r="ACA75" s="50"/>
      <c r="ACB75" s="50"/>
      <c r="ACC75" s="50"/>
      <c r="ACD75" s="50"/>
      <c r="ACE75" s="50"/>
      <c r="ACF75" s="50"/>
      <c r="ACG75" s="50"/>
      <c r="ACH75" s="50"/>
      <c r="ACI75" s="50"/>
      <c r="ACJ75" s="50"/>
      <c r="ACK75" s="50"/>
      <c r="ACL75" s="50"/>
      <c r="ACM75" s="50"/>
      <c r="ACN75" s="50"/>
      <c r="ACO75" s="50"/>
      <c r="ACP75" s="50"/>
      <c r="ACQ75" s="50"/>
      <c r="ACR75" s="50"/>
      <c r="ACS75" s="50"/>
      <c r="ACT75" s="50"/>
      <c r="ACU75" s="50"/>
      <c r="ACV75" s="50"/>
      <c r="ACW75" s="50"/>
      <c r="ACX75" s="50"/>
      <c r="ACY75" s="50"/>
      <c r="ACZ75" s="50"/>
      <c r="ADA75" s="50"/>
      <c r="ADB75" s="50"/>
      <c r="ADC75" s="50"/>
      <c r="ADD75" s="50"/>
      <c r="ADE75" s="50"/>
      <c r="ADF75" s="50"/>
      <c r="ADG75" s="50"/>
      <c r="ADH75" s="50"/>
      <c r="ADI75" s="50"/>
      <c r="ADJ75" s="50"/>
      <c r="ADK75" s="50"/>
      <c r="ADL75" s="50"/>
      <c r="ADM75" s="50"/>
      <c r="ADN75" s="50"/>
      <c r="ADO75" s="50"/>
      <c r="ADP75" s="50"/>
      <c r="ADQ75" s="50"/>
      <c r="ADR75" s="50"/>
      <c r="ADS75" s="50"/>
      <c r="ADT75" s="50"/>
      <c r="ADU75" s="50"/>
      <c r="ADV75" s="50"/>
      <c r="ADW75" s="50"/>
      <c r="ADX75" s="50"/>
      <c r="ADY75" s="50"/>
      <c r="ADZ75" s="50"/>
      <c r="AEA75" s="50"/>
      <c r="AEB75" s="50"/>
      <c r="AEC75" s="50"/>
      <c r="AED75" s="50"/>
      <c r="AEE75" s="50"/>
      <c r="AEF75" s="50"/>
      <c r="AEG75" s="50"/>
      <c r="AEH75" s="50"/>
      <c r="AEI75" s="50"/>
      <c r="AEJ75" s="50"/>
      <c r="AEK75" s="50"/>
      <c r="AEL75" s="50"/>
      <c r="AEM75" s="50"/>
      <c r="AEN75" s="50"/>
      <c r="AEO75" s="50"/>
      <c r="AEP75" s="50"/>
      <c r="AEQ75" s="50"/>
      <c r="AER75" s="50"/>
    </row>
    <row r="76" spans="1:824" s="51" customFormat="1" ht="54.95" customHeight="1" x14ac:dyDescent="0.3">
      <c r="A76" s="44">
        <v>46</v>
      </c>
      <c r="B76" s="47" t="s">
        <v>215</v>
      </c>
      <c r="C76" s="44">
        <v>3223004646</v>
      </c>
      <c r="D76" s="40" t="s">
        <v>95</v>
      </c>
      <c r="E76" s="35" t="s">
        <v>216</v>
      </c>
      <c r="F76" s="44" t="s">
        <v>75</v>
      </c>
      <c r="G76" s="35" t="s">
        <v>188</v>
      </c>
      <c r="H76" s="38">
        <v>29.5</v>
      </c>
      <c r="I76" s="39">
        <v>30</v>
      </c>
      <c r="J76" s="39">
        <f>9725218.66/1000</f>
        <v>9725.2186600000005</v>
      </c>
      <c r="K76" s="39">
        <v>9942</v>
      </c>
      <c r="L76" s="39">
        <v>8979.4</v>
      </c>
      <c r="M76" s="38">
        <v>1100</v>
      </c>
      <c r="N76" s="38">
        <f>619157.35/1000</f>
        <v>619.15734999999995</v>
      </c>
      <c r="O76" s="38">
        <v>650</v>
      </c>
      <c r="P76" s="38">
        <v>446.3</v>
      </c>
      <c r="Q76" s="38">
        <v>650</v>
      </c>
      <c r="R76" s="38">
        <v>1722.2</v>
      </c>
      <c r="S76" s="38">
        <f>5801/10000</f>
        <v>0.58009999999999995</v>
      </c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  <c r="KR76" s="50"/>
      <c r="KS76" s="50"/>
      <c r="KT76" s="50"/>
      <c r="KU76" s="50"/>
      <c r="KV76" s="50"/>
      <c r="KW76" s="50"/>
      <c r="KX76" s="50"/>
      <c r="KY76" s="50"/>
      <c r="KZ76" s="50"/>
      <c r="LA76" s="50"/>
      <c r="LB76" s="50"/>
      <c r="LC76" s="50"/>
      <c r="LD76" s="50"/>
      <c r="LE76" s="50"/>
      <c r="LF76" s="50"/>
      <c r="LG76" s="50"/>
      <c r="LH76" s="50"/>
      <c r="LI76" s="50"/>
      <c r="LJ76" s="50"/>
      <c r="LK76" s="50"/>
      <c r="LL76" s="50"/>
      <c r="LM76" s="50"/>
      <c r="LN76" s="50"/>
      <c r="LO76" s="50"/>
      <c r="LP76" s="50"/>
      <c r="LQ76" s="50"/>
      <c r="LR76" s="50"/>
      <c r="LS76" s="50"/>
      <c r="LT76" s="50"/>
      <c r="LU76" s="50"/>
      <c r="LV76" s="50"/>
      <c r="LW76" s="50"/>
      <c r="LX76" s="50"/>
      <c r="LY76" s="50"/>
      <c r="LZ76" s="50"/>
      <c r="MA76" s="50"/>
      <c r="MB76" s="50"/>
      <c r="MC76" s="50"/>
      <c r="MD76" s="50"/>
      <c r="ME76" s="50"/>
      <c r="MF76" s="50"/>
      <c r="MG76" s="50"/>
      <c r="MH76" s="50"/>
      <c r="MI76" s="50"/>
      <c r="MJ76" s="50"/>
      <c r="MK76" s="50"/>
      <c r="ML76" s="50"/>
      <c r="MM76" s="50"/>
      <c r="MN76" s="50"/>
      <c r="MO76" s="50"/>
      <c r="MP76" s="50"/>
      <c r="MQ76" s="50"/>
      <c r="MR76" s="50"/>
      <c r="MS76" s="50"/>
      <c r="MT76" s="50"/>
      <c r="MU76" s="50"/>
      <c r="MV76" s="50"/>
      <c r="MW76" s="50"/>
      <c r="MX76" s="50"/>
      <c r="MY76" s="50"/>
      <c r="MZ76" s="50"/>
      <c r="NA76" s="50"/>
      <c r="NB76" s="50"/>
      <c r="NC76" s="50"/>
      <c r="ND76" s="50"/>
      <c r="NE76" s="50"/>
      <c r="NF76" s="50"/>
      <c r="NG76" s="50"/>
      <c r="NH76" s="50"/>
      <c r="NI76" s="50"/>
      <c r="NJ76" s="50"/>
      <c r="NK76" s="50"/>
      <c r="NL76" s="50"/>
      <c r="NM76" s="50"/>
      <c r="NN76" s="50"/>
      <c r="NO76" s="50"/>
      <c r="NP76" s="50"/>
      <c r="NQ76" s="50"/>
      <c r="NR76" s="50"/>
      <c r="NS76" s="50"/>
      <c r="NT76" s="50"/>
      <c r="NU76" s="50"/>
      <c r="NV76" s="50"/>
      <c r="NW76" s="50"/>
      <c r="NX76" s="50"/>
      <c r="NY76" s="50"/>
      <c r="NZ76" s="50"/>
      <c r="OA76" s="50"/>
      <c r="OB76" s="50"/>
      <c r="OC76" s="50"/>
      <c r="OD76" s="50"/>
      <c r="OE76" s="50"/>
      <c r="OF76" s="50"/>
      <c r="OG76" s="50"/>
      <c r="OH76" s="50"/>
      <c r="OI76" s="50"/>
      <c r="OJ76" s="50"/>
      <c r="OK76" s="50"/>
      <c r="OL76" s="50"/>
      <c r="OM76" s="50"/>
      <c r="ON76" s="50"/>
      <c r="OO76" s="50"/>
      <c r="OP76" s="50"/>
      <c r="OQ76" s="50"/>
      <c r="OR76" s="50"/>
      <c r="OS76" s="50"/>
      <c r="OT76" s="50"/>
      <c r="OU76" s="50"/>
      <c r="OV76" s="50"/>
      <c r="OW76" s="50"/>
      <c r="OX76" s="50"/>
      <c r="OY76" s="50"/>
      <c r="OZ76" s="50"/>
      <c r="PA76" s="50"/>
      <c r="PB76" s="50"/>
      <c r="PC76" s="50"/>
      <c r="PD76" s="50"/>
      <c r="PE76" s="50"/>
      <c r="PF76" s="50"/>
      <c r="PG76" s="50"/>
      <c r="PH76" s="50"/>
      <c r="PI76" s="50"/>
      <c r="PJ76" s="50"/>
      <c r="PK76" s="50"/>
      <c r="PL76" s="50"/>
      <c r="PM76" s="50"/>
      <c r="PN76" s="50"/>
      <c r="PO76" s="50"/>
      <c r="PP76" s="50"/>
      <c r="PQ76" s="50"/>
      <c r="PR76" s="50"/>
      <c r="PS76" s="50"/>
      <c r="PT76" s="50"/>
      <c r="PU76" s="50"/>
      <c r="PV76" s="50"/>
      <c r="PW76" s="50"/>
      <c r="PX76" s="50"/>
      <c r="PY76" s="50"/>
      <c r="PZ76" s="50"/>
      <c r="QA76" s="50"/>
      <c r="QB76" s="50"/>
      <c r="QC76" s="50"/>
      <c r="QD76" s="50"/>
      <c r="QE76" s="50"/>
      <c r="QF76" s="50"/>
      <c r="QG76" s="50"/>
      <c r="QH76" s="50"/>
      <c r="QI76" s="50"/>
      <c r="QJ76" s="50"/>
      <c r="QK76" s="50"/>
      <c r="QL76" s="50"/>
      <c r="QM76" s="50"/>
      <c r="QN76" s="50"/>
      <c r="QO76" s="50"/>
      <c r="QP76" s="50"/>
      <c r="QQ76" s="50"/>
      <c r="QR76" s="50"/>
      <c r="QS76" s="50"/>
      <c r="QT76" s="50"/>
      <c r="QU76" s="50"/>
      <c r="QV76" s="50"/>
      <c r="QW76" s="50"/>
      <c r="QX76" s="50"/>
      <c r="QY76" s="50"/>
      <c r="QZ76" s="50"/>
      <c r="RA76" s="50"/>
      <c r="RB76" s="50"/>
      <c r="RC76" s="50"/>
      <c r="RD76" s="50"/>
      <c r="RE76" s="50"/>
      <c r="RF76" s="50"/>
      <c r="RG76" s="50"/>
      <c r="RH76" s="50"/>
      <c r="RI76" s="50"/>
      <c r="RJ76" s="50"/>
      <c r="RK76" s="50"/>
      <c r="RL76" s="50"/>
      <c r="RM76" s="50"/>
      <c r="RN76" s="50"/>
      <c r="RO76" s="50"/>
      <c r="RP76" s="50"/>
      <c r="RQ76" s="50"/>
      <c r="RR76" s="50"/>
      <c r="RS76" s="50"/>
      <c r="RT76" s="50"/>
      <c r="RU76" s="50"/>
      <c r="RV76" s="50"/>
      <c r="RW76" s="50"/>
      <c r="RX76" s="50"/>
      <c r="RY76" s="50"/>
      <c r="RZ76" s="50"/>
      <c r="SA76" s="50"/>
      <c r="SB76" s="50"/>
      <c r="SC76" s="50"/>
      <c r="SD76" s="50"/>
      <c r="SE76" s="50"/>
      <c r="SF76" s="50"/>
      <c r="SG76" s="50"/>
      <c r="SH76" s="50"/>
      <c r="SI76" s="50"/>
      <c r="SJ76" s="50"/>
      <c r="SK76" s="50"/>
      <c r="SL76" s="50"/>
      <c r="SM76" s="50"/>
      <c r="SN76" s="50"/>
      <c r="SO76" s="50"/>
      <c r="SP76" s="50"/>
      <c r="SQ76" s="50"/>
      <c r="SR76" s="50"/>
      <c r="SS76" s="50"/>
      <c r="ST76" s="50"/>
      <c r="SU76" s="50"/>
      <c r="SV76" s="50"/>
      <c r="SW76" s="50"/>
      <c r="SX76" s="50"/>
      <c r="SY76" s="50"/>
      <c r="SZ76" s="50"/>
      <c r="TA76" s="50"/>
      <c r="TB76" s="50"/>
      <c r="TC76" s="50"/>
      <c r="TD76" s="50"/>
      <c r="TE76" s="50"/>
      <c r="TF76" s="50"/>
      <c r="TG76" s="50"/>
      <c r="TH76" s="50"/>
      <c r="TI76" s="50"/>
      <c r="TJ76" s="50"/>
      <c r="TK76" s="50"/>
      <c r="TL76" s="50"/>
      <c r="TM76" s="50"/>
      <c r="TN76" s="50"/>
      <c r="TO76" s="50"/>
      <c r="TP76" s="50"/>
      <c r="TQ76" s="50"/>
      <c r="TR76" s="50"/>
      <c r="TS76" s="50"/>
      <c r="TT76" s="50"/>
      <c r="TU76" s="50"/>
      <c r="TV76" s="50"/>
      <c r="TW76" s="50"/>
      <c r="TX76" s="50"/>
      <c r="TY76" s="50"/>
      <c r="TZ76" s="50"/>
      <c r="UA76" s="50"/>
      <c r="UB76" s="50"/>
      <c r="UC76" s="50"/>
      <c r="UD76" s="50"/>
      <c r="UE76" s="50"/>
      <c r="UF76" s="50"/>
      <c r="UG76" s="50"/>
      <c r="UH76" s="50"/>
      <c r="UI76" s="50"/>
      <c r="UJ76" s="50"/>
      <c r="UK76" s="50"/>
      <c r="UL76" s="50"/>
      <c r="UM76" s="50"/>
      <c r="UN76" s="50"/>
      <c r="UO76" s="50"/>
      <c r="UP76" s="50"/>
      <c r="UQ76" s="50"/>
      <c r="UR76" s="50"/>
      <c r="US76" s="50"/>
      <c r="UT76" s="50"/>
      <c r="UU76" s="50"/>
      <c r="UV76" s="50"/>
      <c r="UW76" s="50"/>
      <c r="UX76" s="50"/>
      <c r="UY76" s="50"/>
      <c r="UZ76" s="50"/>
      <c r="VA76" s="50"/>
      <c r="VB76" s="50"/>
      <c r="VC76" s="50"/>
      <c r="VD76" s="50"/>
      <c r="VE76" s="50"/>
      <c r="VF76" s="50"/>
      <c r="VG76" s="50"/>
      <c r="VH76" s="50"/>
      <c r="VI76" s="50"/>
      <c r="VJ76" s="50"/>
      <c r="VK76" s="50"/>
      <c r="VL76" s="50"/>
      <c r="VM76" s="50"/>
      <c r="VN76" s="50"/>
      <c r="VO76" s="50"/>
      <c r="VP76" s="50"/>
      <c r="VQ76" s="50"/>
      <c r="VR76" s="50"/>
      <c r="VS76" s="50"/>
      <c r="VT76" s="50"/>
      <c r="VU76" s="50"/>
      <c r="VV76" s="50"/>
      <c r="VW76" s="50"/>
      <c r="VX76" s="50"/>
      <c r="VY76" s="50"/>
      <c r="VZ76" s="50"/>
      <c r="WA76" s="50"/>
      <c r="WB76" s="50"/>
      <c r="WC76" s="50"/>
      <c r="WD76" s="50"/>
      <c r="WE76" s="50"/>
      <c r="WF76" s="50"/>
      <c r="WG76" s="50"/>
      <c r="WH76" s="50"/>
      <c r="WI76" s="50"/>
      <c r="WJ76" s="50"/>
      <c r="WK76" s="50"/>
      <c r="WL76" s="50"/>
      <c r="WM76" s="50"/>
      <c r="WN76" s="50"/>
      <c r="WO76" s="50"/>
      <c r="WP76" s="50"/>
      <c r="WQ76" s="50"/>
      <c r="WR76" s="50"/>
      <c r="WS76" s="50"/>
      <c r="WT76" s="50"/>
      <c r="WU76" s="50"/>
      <c r="WV76" s="50"/>
      <c r="WW76" s="50"/>
      <c r="WX76" s="50"/>
      <c r="WY76" s="50"/>
      <c r="WZ76" s="50"/>
      <c r="XA76" s="50"/>
      <c r="XB76" s="50"/>
      <c r="XC76" s="50"/>
      <c r="XD76" s="50"/>
      <c r="XE76" s="50"/>
      <c r="XF76" s="50"/>
      <c r="XG76" s="50"/>
      <c r="XH76" s="50"/>
      <c r="XI76" s="50"/>
      <c r="XJ76" s="50"/>
      <c r="XK76" s="50"/>
      <c r="XL76" s="50"/>
      <c r="XM76" s="50"/>
      <c r="XN76" s="50"/>
      <c r="XO76" s="50"/>
      <c r="XP76" s="50"/>
      <c r="XQ76" s="50"/>
      <c r="XR76" s="50"/>
      <c r="XS76" s="50"/>
      <c r="XT76" s="50"/>
      <c r="XU76" s="50"/>
      <c r="XV76" s="50"/>
      <c r="XW76" s="50"/>
      <c r="XX76" s="50"/>
      <c r="XY76" s="50"/>
      <c r="XZ76" s="50"/>
      <c r="YA76" s="50"/>
      <c r="YB76" s="50"/>
      <c r="YC76" s="50"/>
      <c r="YD76" s="50"/>
      <c r="YE76" s="50"/>
      <c r="YF76" s="50"/>
      <c r="YG76" s="50"/>
      <c r="YH76" s="50"/>
      <c r="YI76" s="50"/>
      <c r="YJ76" s="50"/>
      <c r="YK76" s="50"/>
      <c r="YL76" s="50"/>
      <c r="YM76" s="50"/>
      <c r="YN76" s="50"/>
      <c r="YO76" s="50"/>
      <c r="YP76" s="50"/>
      <c r="YQ76" s="50"/>
      <c r="YR76" s="50"/>
      <c r="YS76" s="50"/>
      <c r="YT76" s="50"/>
      <c r="YU76" s="50"/>
      <c r="YV76" s="50"/>
      <c r="YW76" s="50"/>
      <c r="YX76" s="50"/>
      <c r="YY76" s="50"/>
      <c r="YZ76" s="50"/>
      <c r="ZA76" s="50"/>
      <c r="ZB76" s="50"/>
      <c r="ZC76" s="50"/>
      <c r="ZD76" s="50"/>
      <c r="ZE76" s="50"/>
      <c r="ZF76" s="50"/>
      <c r="ZG76" s="50"/>
      <c r="ZH76" s="50"/>
      <c r="ZI76" s="50"/>
      <c r="ZJ76" s="50"/>
      <c r="ZK76" s="50"/>
      <c r="ZL76" s="50"/>
      <c r="ZM76" s="50"/>
      <c r="ZN76" s="50"/>
      <c r="ZO76" s="50"/>
      <c r="ZP76" s="50"/>
      <c r="ZQ76" s="50"/>
      <c r="ZR76" s="50"/>
      <c r="ZS76" s="50"/>
      <c r="ZT76" s="50"/>
      <c r="ZU76" s="50"/>
      <c r="ZV76" s="50"/>
      <c r="ZW76" s="50"/>
      <c r="ZX76" s="50"/>
      <c r="ZY76" s="50"/>
      <c r="ZZ76" s="50"/>
      <c r="AAA76" s="50"/>
      <c r="AAB76" s="50"/>
      <c r="AAC76" s="50"/>
      <c r="AAD76" s="50"/>
      <c r="AAE76" s="50"/>
      <c r="AAF76" s="50"/>
      <c r="AAG76" s="50"/>
      <c r="AAH76" s="50"/>
      <c r="AAI76" s="50"/>
      <c r="AAJ76" s="50"/>
      <c r="AAK76" s="50"/>
      <c r="AAL76" s="50"/>
      <c r="AAM76" s="50"/>
      <c r="AAN76" s="50"/>
      <c r="AAO76" s="50"/>
      <c r="AAP76" s="50"/>
      <c r="AAQ76" s="50"/>
      <c r="AAR76" s="50"/>
      <c r="AAS76" s="50"/>
      <c r="AAT76" s="50"/>
      <c r="AAU76" s="50"/>
      <c r="AAV76" s="50"/>
      <c r="AAW76" s="50"/>
      <c r="AAX76" s="50"/>
      <c r="AAY76" s="50"/>
      <c r="AAZ76" s="50"/>
      <c r="ABA76" s="50"/>
      <c r="ABB76" s="50"/>
      <c r="ABC76" s="50"/>
      <c r="ABD76" s="50"/>
      <c r="ABE76" s="50"/>
      <c r="ABF76" s="50"/>
      <c r="ABG76" s="50"/>
      <c r="ABH76" s="50"/>
      <c r="ABI76" s="50"/>
      <c r="ABJ76" s="50"/>
      <c r="ABK76" s="50"/>
      <c r="ABL76" s="50"/>
      <c r="ABM76" s="50"/>
      <c r="ABN76" s="50"/>
      <c r="ABO76" s="50"/>
      <c r="ABP76" s="50"/>
      <c r="ABQ76" s="50"/>
      <c r="ABR76" s="50"/>
      <c r="ABS76" s="50"/>
      <c r="ABT76" s="50"/>
      <c r="ABU76" s="50"/>
      <c r="ABV76" s="50"/>
      <c r="ABW76" s="50"/>
      <c r="ABX76" s="50"/>
      <c r="ABY76" s="50"/>
      <c r="ABZ76" s="50"/>
      <c r="ACA76" s="50"/>
      <c r="ACB76" s="50"/>
      <c r="ACC76" s="50"/>
      <c r="ACD76" s="50"/>
      <c r="ACE76" s="50"/>
      <c r="ACF76" s="50"/>
      <c r="ACG76" s="50"/>
      <c r="ACH76" s="50"/>
      <c r="ACI76" s="50"/>
      <c r="ACJ76" s="50"/>
      <c r="ACK76" s="50"/>
      <c r="ACL76" s="50"/>
      <c r="ACM76" s="50"/>
      <c r="ACN76" s="50"/>
      <c r="ACO76" s="50"/>
      <c r="ACP76" s="50"/>
      <c r="ACQ76" s="50"/>
      <c r="ACR76" s="50"/>
      <c r="ACS76" s="50"/>
      <c r="ACT76" s="50"/>
      <c r="ACU76" s="50"/>
      <c r="ACV76" s="50"/>
      <c r="ACW76" s="50"/>
      <c r="ACX76" s="50"/>
      <c r="ACY76" s="50"/>
      <c r="ACZ76" s="50"/>
      <c r="ADA76" s="50"/>
      <c r="ADB76" s="50"/>
      <c r="ADC76" s="50"/>
      <c r="ADD76" s="50"/>
      <c r="ADE76" s="50"/>
      <c r="ADF76" s="50"/>
      <c r="ADG76" s="50"/>
      <c r="ADH76" s="50"/>
      <c r="ADI76" s="50"/>
      <c r="ADJ76" s="50"/>
      <c r="ADK76" s="50"/>
      <c r="ADL76" s="50"/>
      <c r="ADM76" s="50"/>
      <c r="ADN76" s="50"/>
      <c r="ADO76" s="50"/>
      <c r="ADP76" s="50"/>
      <c r="ADQ76" s="50"/>
      <c r="ADR76" s="50"/>
      <c r="ADS76" s="50"/>
      <c r="ADT76" s="50"/>
      <c r="ADU76" s="50"/>
      <c r="ADV76" s="50"/>
      <c r="ADW76" s="50"/>
      <c r="ADX76" s="50"/>
      <c r="ADY76" s="50"/>
      <c r="ADZ76" s="50"/>
      <c r="AEA76" s="50"/>
      <c r="AEB76" s="50"/>
      <c r="AEC76" s="50"/>
      <c r="AED76" s="50"/>
      <c r="AEE76" s="50"/>
      <c r="AEF76" s="50"/>
      <c r="AEG76" s="50"/>
      <c r="AEH76" s="50"/>
      <c r="AEI76" s="50"/>
      <c r="AEJ76" s="50"/>
      <c r="AEK76" s="50"/>
      <c r="AEL76" s="50"/>
      <c r="AEM76" s="50"/>
      <c r="AEN76" s="50"/>
      <c r="AEO76" s="50"/>
      <c r="AEP76" s="50"/>
      <c r="AEQ76" s="50"/>
      <c r="AER76" s="50"/>
    </row>
    <row r="77" spans="1:824" s="51" customFormat="1" ht="54.95" customHeight="1" x14ac:dyDescent="0.3">
      <c r="A77" s="44">
        <v>47</v>
      </c>
      <c r="B77" s="55" t="s">
        <v>217</v>
      </c>
      <c r="C77" s="44">
        <v>3223004533</v>
      </c>
      <c r="D77" s="40" t="s">
        <v>95</v>
      </c>
      <c r="E77" s="56" t="s">
        <v>218</v>
      </c>
      <c r="F77" s="57" t="s">
        <v>75</v>
      </c>
      <c r="G77" s="56" t="s">
        <v>188</v>
      </c>
      <c r="H77" s="60">
        <v>9.8000000000000007</v>
      </c>
      <c r="I77" s="61">
        <v>12</v>
      </c>
      <c r="J77" s="61">
        <f>3733430.82/1000</f>
        <v>3733.43082</v>
      </c>
      <c r="K77" s="61">
        <v>3964</v>
      </c>
      <c r="L77" s="61">
        <v>3432.2</v>
      </c>
      <c r="M77" s="38">
        <v>4200</v>
      </c>
      <c r="N77" s="60">
        <f>154155/1000</f>
        <v>154.155</v>
      </c>
      <c r="O77" s="60">
        <v>165.7</v>
      </c>
      <c r="P77" s="60">
        <v>122.6</v>
      </c>
      <c r="Q77" s="60">
        <v>165.7</v>
      </c>
      <c r="R77" s="60">
        <v>1650</v>
      </c>
      <c r="S77" s="60">
        <f>4231/10000</f>
        <v>0.42309999999999998</v>
      </c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  <c r="MB77" s="50"/>
      <c r="MC77" s="50"/>
      <c r="MD77" s="50"/>
      <c r="ME77" s="50"/>
      <c r="MF77" s="50"/>
      <c r="MG77" s="50"/>
      <c r="MH77" s="50"/>
      <c r="MI77" s="50"/>
      <c r="MJ77" s="50"/>
      <c r="MK77" s="50"/>
      <c r="ML77" s="50"/>
      <c r="MM77" s="50"/>
      <c r="MN77" s="50"/>
      <c r="MO77" s="50"/>
      <c r="MP77" s="50"/>
      <c r="MQ77" s="50"/>
      <c r="MR77" s="50"/>
      <c r="MS77" s="50"/>
      <c r="MT77" s="50"/>
      <c r="MU77" s="50"/>
      <c r="MV77" s="50"/>
      <c r="MW77" s="50"/>
      <c r="MX77" s="50"/>
      <c r="MY77" s="50"/>
      <c r="MZ77" s="50"/>
      <c r="NA77" s="50"/>
      <c r="NB77" s="50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0"/>
      <c r="NT77" s="50"/>
      <c r="NU77" s="50"/>
      <c r="NV77" s="50"/>
      <c r="NW77" s="50"/>
      <c r="NX77" s="50"/>
      <c r="NY77" s="50"/>
      <c r="NZ77" s="50"/>
      <c r="OA77" s="50"/>
      <c r="OB77" s="50"/>
      <c r="OC77" s="50"/>
      <c r="OD77" s="50"/>
      <c r="OE77" s="50"/>
      <c r="OF77" s="50"/>
      <c r="OG77" s="50"/>
      <c r="OH77" s="50"/>
      <c r="OI77" s="50"/>
      <c r="OJ77" s="50"/>
      <c r="OK77" s="50"/>
      <c r="OL77" s="50"/>
      <c r="OM77" s="50"/>
      <c r="ON77" s="50"/>
      <c r="OO77" s="50"/>
      <c r="OP77" s="50"/>
      <c r="OQ77" s="50"/>
      <c r="OR77" s="50"/>
      <c r="OS77" s="50"/>
      <c r="OT77" s="50"/>
      <c r="OU77" s="50"/>
      <c r="OV77" s="50"/>
      <c r="OW77" s="50"/>
      <c r="OX77" s="50"/>
      <c r="OY77" s="50"/>
      <c r="OZ77" s="50"/>
      <c r="PA77" s="50"/>
      <c r="PB77" s="50"/>
      <c r="PC77" s="50"/>
      <c r="PD77" s="50"/>
      <c r="PE77" s="50"/>
      <c r="PF77" s="50"/>
      <c r="PG77" s="50"/>
      <c r="PH77" s="50"/>
      <c r="PI77" s="50"/>
      <c r="PJ77" s="50"/>
      <c r="PK77" s="50"/>
      <c r="PL77" s="50"/>
      <c r="PM77" s="50"/>
      <c r="PN77" s="50"/>
      <c r="PO77" s="50"/>
      <c r="PP77" s="50"/>
      <c r="PQ77" s="50"/>
      <c r="PR77" s="50"/>
      <c r="PS77" s="50"/>
      <c r="PT77" s="50"/>
      <c r="PU77" s="50"/>
      <c r="PV77" s="50"/>
      <c r="PW77" s="50"/>
      <c r="PX77" s="50"/>
      <c r="PY77" s="50"/>
      <c r="PZ77" s="50"/>
      <c r="QA77" s="50"/>
      <c r="QB77" s="50"/>
      <c r="QC77" s="50"/>
      <c r="QD77" s="50"/>
      <c r="QE77" s="50"/>
      <c r="QF77" s="50"/>
      <c r="QG77" s="50"/>
      <c r="QH77" s="50"/>
      <c r="QI77" s="50"/>
      <c r="QJ77" s="50"/>
      <c r="QK77" s="50"/>
      <c r="QL77" s="50"/>
      <c r="QM77" s="50"/>
      <c r="QN77" s="50"/>
      <c r="QO77" s="50"/>
      <c r="QP77" s="50"/>
      <c r="QQ77" s="50"/>
      <c r="QR77" s="50"/>
      <c r="QS77" s="50"/>
      <c r="QT77" s="50"/>
      <c r="QU77" s="50"/>
      <c r="QV77" s="50"/>
      <c r="QW77" s="50"/>
      <c r="QX77" s="50"/>
      <c r="QY77" s="50"/>
      <c r="QZ77" s="50"/>
      <c r="RA77" s="50"/>
      <c r="RB77" s="50"/>
      <c r="RC77" s="50"/>
      <c r="RD77" s="50"/>
      <c r="RE77" s="50"/>
      <c r="RF77" s="50"/>
      <c r="RG77" s="50"/>
      <c r="RH77" s="50"/>
      <c r="RI77" s="50"/>
      <c r="RJ77" s="50"/>
      <c r="RK77" s="50"/>
      <c r="RL77" s="50"/>
      <c r="RM77" s="50"/>
      <c r="RN77" s="50"/>
      <c r="RO77" s="50"/>
      <c r="RP77" s="50"/>
      <c r="RQ77" s="50"/>
      <c r="RR77" s="50"/>
      <c r="RS77" s="50"/>
      <c r="RT77" s="50"/>
      <c r="RU77" s="50"/>
      <c r="RV77" s="50"/>
      <c r="RW77" s="50"/>
      <c r="RX77" s="50"/>
      <c r="RY77" s="50"/>
      <c r="RZ77" s="50"/>
      <c r="SA77" s="50"/>
      <c r="SB77" s="50"/>
      <c r="SC77" s="50"/>
      <c r="SD77" s="50"/>
      <c r="SE77" s="50"/>
      <c r="SF77" s="50"/>
      <c r="SG77" s="50"/>
      <c r="SH77" s="50"/>
      <c r="SI77" s="50"/>
      <c r="SJ77" s="50"/>
      <c r="SK77" s="50"/>
      <c r="SL77" s="50"/>
      <c r="SM77" s="50"/>
      <c r="SN77" s="50"/>
      <c r="SO77" s="50"/>
      <c r="SP77" s="50"/>
      <c r="SQ77" s="50"/>
      <c r="SR77" s="50"/>
      <c r="SS77" s="50"/>
      <c r="ST77" s="50"/>
      <c r="SU77" s="50"/>
      <c r="SV77" s="50"/>
      <c r="SW77" s="50"/>
      <c r="SX77" s="50"/>
      <c r="SY77" s="50"/>
      <c r="SZ77" s="50"/>
      <c r="TA77" s="50"/>
      <c r="TB77" s="50"/>
      <c r="TC77" s="50"/>
      <c r="TD77" s="50"/>
      <c r="TE77" s="50"/>
      <c r="TF77" s="50"/>
      <c r="TG77" s="50"/>
      <c r="TH77" s="50"/>
      <c r="TI77" s="50"/>
      <c r="TJ77" s="50"/>
      <c r="TK77" s="50"/>
      <c r="TL77" s="50"/>
      <c r="TM77" s="50"/>
      <c r="TN77" s="50"/>
      <c r="TO77" s="50"/>
      <c r="TP77" s="50"/>
      <c r="TQ77" s="50"/>
      <c r="TR77" s="50"/>
      <c r="TS77" s="50"/>
      <c r="TT77" s="50"/>
      <c r="TU77" s="50"/>
      <c r="TV77" s="50"/>
      <c r="TW77" s="50"/>
      <c r="TX77" s="50"/>
      <c r="TY77" s="50"/>
      <c r="TZ77" s="50"/>
      <c r="UA77" s="50"/>
      <c r="UB77" s="50"/>
      <c r="UC77" s="50"/>
      <c r="UD77" s="50"/>
      <c r="UE77" s="50"/>
      <c r="UF77" s="50"/>
      <c r="UG77" s="50"/>
      <c r="UH77" s="50"/>
      <c r="UI77" s="50"/>
      <c r="UJ77" s="50"/>
      <c r="UK77" s="50"/>
      <c r="UL77" s="50"/>
      <c r="UM77" s="50"/>
      <c r="UN77" s="50"/>
      <c r="UO77" s="50"/>
      <c r="UP77" s="50"/>
      <c r="UQ77" s="50"/>
      <c r="UR77" s="50"/>
      <c r="US77" s="50"/>
      <c r="UT77" s="50"/>
      <c r="UU77" s="50"/>
      <c r="UV77" s="50"/>
      <c r="UW77" s="50"/>
      <c r="UX77" s="50"/>
      <c r="UY77" s="50"/>
      <c r="UZ77" s="50"/>
      <c r="VA77" s="50"/>
      <c r="VB77" s="50"/>
      <c r="VC77" s="50"/>
      <c r="VD77" s="50"/>
      <c r="VE77" s="50"/>
      <c r="VF77" s="50"/>
      <c r="VG77" s="50"/>
      <c r="VH77" s="50"/>
      <c r="VI77" s="50"/>
      <c r="VJ77" s="50"/>
      <c r="VK77" s="50"/>
      <c r="VL77" s="50"/>
      <c r="VM77" s="50"/>
      <c r="VN77" s="50"/>
      <c r="VO77" s="50"/>
      <c r="VP77" s="50"/>
      <c r="VQ77" s="50"/>
      <c r="VR77" s="50"/>
      <c r="VS77" s="50"/>
      <c r="VT77" s="50"/>
      <c r="VU77" s="50"/>
      <c r="VV77" s="50"/>
      <c r="VW77" s="50"/>
      <c r="VX77" s="50"/>
      <c r="VY77" s="50"/>
      <c r="VZ77" s="50"/>
      <c r="WA77" s="50"/>
      <c r="WB77" s="50"/>
      <c r="WC77" s="50"/>
      <c r="WD77" s="50"/>
      <c r="WE77" s="50"/>
      <c r="WF77" s="50"/>
      <c r="WG77" s="50"/>
      <c r="WH77" s="50"/>
      <c r="WI77" s="50"/>
      <c r="WJ77" s="50"/>
      <c r="WK77" s="50"/>
      <c r="WL77" s="50"/>
      <c r="WM77" s="50"/>
      <c r="WN77" s="50"/>
      <c r="WO77" s="50"/>
      <c r="WP77" s="50"/>
      <c r="WQ77" s="50"/>
      <c r="WR77" s="50"/>
      <c r="WS77" s="50"/>
      <c r="WT77" s="50"/>
      <c r="WU77" s="50"/>
      <c r="WV77" s="50"/>
      <c r="WW77" s="50"/>
      <c r="WX77" s="50"/>
      <c r="WY77" s="50"/>
      <c r="WZ77" s="50"/>
      <c r="XA77" s="50"/>
      <c r="XB77" s="50"/>
      <c r="XC77" s="50"/>
      <c r="XD77" s="50"/>
      <c r="XE77" s="50"/>
      <c r="XF77" s="50"/>
      <c r="XG77" s="50"/>
      <c r="XH77" s="50"/>
      <c r="XI77" s="50"/>
      <c r="XJ77" s="50"/>
      <c r="XK77" s="50"/>
      <c r="XL77" s="50"/>
      <c r="XM77" s="50"/>
      <c r="XN77" s="50"/>
      <c r="XO77" s="50"/>
      <c r="XP77" s="50"/>
      <c r="XQ77" s="50"/>
      <c r="XR77" s="50"/>
      <c r="XS77" s="50"/>
      <c r="XT77" s="50"/>
      <c r="XU77" s="50"/>
      <c r="XV77" s="50"/>
      <c r="XW77" s="50"/>
      <c r="XX77" s="50"/>
      <c r="XY77" s="50"/>
      <c r="XZ77" s="50"/>
      <c r="YA77" s="50"/>
      <c r="YB77" s="50"/>
      <c r="YC77" s="50"/>
      <c r="YD77" s="50"/>
      <c r="YE77" s="50"/>
      <c r="YF77" s="50"/>
      <c r="YG77" s="50"/>
      <c r="YH77" s="50"/>
      <c r="YI77" s="50"/>
      <c r="YJ77" s="50"/>
      <c r="YK77" s="50"/>
      <c r="YL77" s="50"/>
      <c r="YM77" s="50"/>
      <c r="YN77" s="50"/>
      <c r="YO77" s="50"/>
      <c r="YP77" s="50"/>
      <c r="YQ77" s="50"/>
      <c r="YR77" s="50"/>
      <c r="YS77" s="50"/>
      <c r="YT77" s="50"/>
      <c r="YU77" s="50"/>
      <c r="YV77" s="50"/>
      <c r="YW77" s="50"/>
      <c r="YX77" s="50"/>
      <c r="YY77" s="50"/>
      <c r="YZ77" s="50"/>
      <c r="ZA77" s="50"/>
      <c r="ZB77" s="50"/>
      <c r="ZC77" s="50"/>
      <c r="ZD77" s="50"/>
      <c r="ZE77" s="50"/>
      <c r="ZF77" s="50"/>
      <c r="ZG77" s="50"/>
      <c r="ZH77" s="50"/>
      <c r="ZI77" s="50"/>
      <c r="ZJ77" s="50"/>
      <c r="ZK77" s="50"/>
      <c r="ZL77" s="50"/>
      <c r="ZM77" s="50"/>
      <c r="ZN77" s="50"/>
      <c r="ZO77" s="50"/>
      <c r="ZP77" s="50"/>
      <c r="ZQ77" s="50"/>
      <c r="ZR77" s="50"/>
      <c r="ZS77" s="50"/>
      <c r="ZT77" s="50"/>
      <c r="ZU77" s="50"/>
      <c r="ZV77" s="50"/>
      <c r="ZW77" s="50"/>
      <c r="ZX77" s="50"/>
      <c r="ZY77" s="50"/>
      <c r="ZZ77" s="50"/>
      <c r="AAA77" s="50"/>
      <c r="AAB77" s="50"/>
      <c r="AAC77" s="50"/>
      <c r="AAD77" s="50"/>
      <c r="AAE77" s="50"/>
      <c r="AAF77" s="50"/>
      <c r="AAG77" s="50"/>
      <c r="AAH77" s="50"/>
      <c r="AAI77" s="50"/>
      <c r="AAJ77" s="50"/>
      <c r="AAK77" s="50"/>
      <c r="AAL77" s="50"/>
      <c r="AAM77" s="50"/>
      <c r="AAN77" s="50"/>
      <c r="AAO77" s="50"/>
      <c r="AAP77" s="50"/>
      <c r="AAQ77" s="50"/>
      <c r="AAR77" s="50"/>
      <c r="AAS77" s="50"/>
      <c r="AAT77" s="50"/>
      <c r="AAU77" s="50"/>
      <c r="AAV77" s="50"/>
      <c r="AAW77" s="50"/>
      <c r="AAX77" s="50"/>
      <c r="AAY77" s="50"/>
      <c r="AAZ77" s="50"/>
      <c r="ABA77" s="50"/>
      <c r="ABB77" s="50"/>
      <c r="ABC77" s="50"/>
      <c r="ABD77" s="50"/>
      <c r="ABE77" s="50"/>
      <c r="ABF77" s="50"/>
      <c r="ABG77" s="50"/>
      <c r="ABH77" s="50"/>
      <c r="ABI77" s="50"/>
      <c r="ABJ77" s="50"/>
      <c r="ABK77" s="50"/>
      <c r="ABL77" s="50"/>
      <c r="ABM77" s="50"/>
      <c r="ABN77" s="50"/>
      <c r="ABO77" s="50"/>
      <c r="ABP77" s="50"/>
      <c r="ABQ77" s="50"/>
      <c r="ABR77" s="50"/>
      <c r="ABS77" s="50"/>
      <c r="ABT77" s="50"/>
      <c r="ABU77" s="50"/>
      <c r="ABV77" s="50"/>
      <c r="ABW77" s="50"/>
      <c r="ABX77" s="50"/>
      <c r="ABY77" s="50"/>
      <c r="ABZ77" s="50"/>
      <c r="ACA77" s="50"/>
      <c r="ACB77" s="50"/>
      <c r="ACC77" s="50"/>
      <c r="ACD77" s="50"/>
      <c r="ACE77" s="50"/>
      <c r="ACF77" s="50"/>
      <c r="ACG77" s="50"/>
      <c r="ACH77" s="50"/>
      <c r="ACI77" s="50"/>
      <c r="ACJ77" s="50"/>
      <c r="ACK77" s="50"/>
      <c r="ACL77" s="50"/>
      <c r="ACM77" s="50"/>
      <c r="ACN77" s="50"/>
      <c r="ACO77" s="50"/>
      <c r="ACP77" s="50"/>
      <c r="ACQ77" s="50"/>
      <c r="ACR77" s="50"/>
      <c r="ACS77" s="50"/>
      <c r="ACT77" s="50"/>
      <c r="ACU77" s="50"/>
      <c r="ACV77" s="50"/>
      <c r="ACW77" s="50"/>
      <c r="ACX77" s="50"/>
      <c r="ACY77" s="50"/>
      <c r="ACZ77" s="50"/>
      <c r="ADA77" s="50"/>
      <c r="ADB77" s="50"/>
      <c r="ADC77" s="50"/>
      <c r="ADD77" s="50"/>
      <c r="ADE77" s="50"/>
      <c r="ADF77" s="50"/>
      <c r="ADG77" s="50"/>
      <c r="ADH77" s="50"/>
      <c r="ADI77" s="50"/>
      <c r="ADJ77" s="50"/>
      <c r="ADK77" s="50"/>
      <c r="ADL77" s="50"/>
      <c r="ADM77" s="50"/>
      <c r="ADN77" s="50"/>
      <c r="ADO77" s="50"/>
      <c r="ADP77" s="50"/>
      <c r="ADQ77" s="50"/>
      <c r="ADR77" s="50"/>
      <c r="ADS77" s="50"/>
      <c r="ADT77" s="50"/>
      <c r="ADU77" s="50"/>
      <c r="ADV77" s="50"/>
      <c r="ADW77" s="50"/>
      <c r="ADX77" s="50"/>
      <c r="ADY77" s="50"/>
      <c r="ADZ77" s="50"/>
      <c r="AEA77" s="50"/>
      <c r="AEB77" s="50"/>
      <c r="AEC77" s="50"/>
      <c r="AED77" s="50"/>
      <c r="AEE77" s="50"/>
      <c r="AEF77" s="50"/>
      <c r="AEG77" s="50"/>
      <c r="AEH77" s="50"/>
      <c r="AEI77" s="50"/>
      <c r="AEJ77" s="50"/>
      <c r="AEK77" s="50"/>
      <c r="AEL77" s="50"/>
      <c r="AEM77" s="50"/>
      <c r="AEN77" s="50"/>
      <c r="AEO77" s="50"/>
      <c r="AEP77" s="50"/>
      <c r="AEQ77" s="50"/>
      <c r="AER77" s="50"/>
    </row>
    <row r="78" spans="1:824" s="51" customFormat="1" ht="54.95" customHeight="1" x14ac:dyDescent="0.3">
      <c r="A78" s="44">
        <v>48</v>
      </c>
      <c r="B78" s="62" t="s">
        <v>219</v>
      </c>
      <c r="C78" s="44">
        <v>3223004607</v>
      </c>
      <c r="D78" s="40" t="s">
        <v>95</v>
      </c>
      <c r="E78" s="35" t="s">
        <v>169</v>
      </c>
      <c r="F78" s="44" t="s">
        <v>75</v>
      </c>
      <c r="G78" s="35" t="s">
        <v>188</v>
      </c>
      <c r="H78" s="38">
        <v>3.25</v>
      </c>
      <c r="I78" s="39">
        <v>3</v>
      </c>
      <c r="J78" s="39">
        <f>855794.47/1000</f>
        <v>855.79446999999993</v>
      </c>
      <c r="K78" s="39">
        <v>914.5</v>
      </c>
      <c r="L78" s="39">
        <v>691.8</v>
      </c>
      <c r="M78" s="38">
        <v>980</v>
      </c>
      <c r="N78" s="38">
        <f>56578/1000</f>
        <v>56.578000000000003</v>
      </c>
      <c r="O78" s="38">
        <v>56.6</v>
      </c>
      <c r="P78" s="38">
        <v>43.7</v>
      </c>
      <c r="Q78" s="38">
        <v>56.6</v>
      </c>
      <c r="R78" s="38">
        <v>0</v>
      </c>
      <c r="S78" s="38">
        <v>0</v>
      </c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  <c r="NW78" s="50"/>
      <c r="NX78" s="50"/>
      <c r="NY78" s="50"/>
      <c r="NZ78" s="50"/>
      <c r="OA78" s="50"/>
      <c r="OB78" s="50"/>
      <c r="OC78" s="50"/>
      <c r="OD78" s="50"/>
      <c r="OE78" s="50"/>
      <c r="OF78" s="50"/>
      <c r="OG78" s="50"/>
      <c r="OH78" s="50"/>
      <c r="OI78" s="50"/>
      <c r="OJ78" s="50"/>
      <c r="OK78" s="50"/>
      <c r="OL78" s="50"/>
      <c r="OM78" s="50"/>
      <c r="ON78" s="50"/>
      <c r="OO78" s="50"/>
      <c r="OP78" s="50"/>
      <c r="OQ78" s="50"/>
      <c r="OR78" s="50"/>
      <c r="OS78" s="50"/>
      <c r="OT78" s="50"/>
      <c r="OU78" s="50"/>
      <c r="OV78" s="50"/>
      <c r="OW78" s="50"/>
      <c r="OX78" s="50"/>
      <c r="OY78" s="50"/>
      <c r="OZ78" s="50"/>
      <c r="PA78" s="50"/>
      <c r="PB78" s="50"/>
      <c r="PC78" s="50"/>
      <c r="PD78" s="50"/>
      <c r="PE78" s="50"/>
      <c r="PF78" s="50"/>
      <c r="PG78" s="50"/>
      <c r="PH78" s="50"/>
      <c r="PI78" s="50"/>
      <c r="PJ78" s="50"/>
      <c r="PK78" s="50"/>
      <c r="PL78" s="50"/>
      <c r="PM78" s="50"/>
      <c r="PN78" s="50"/>
      <c r="PO78" s="50"/>
      <c r="PP78" s="50"/>
      <c r="PQ78" s="50"/>
      <c r="PR78" s="50"/>
      <c r="PS78" s="50"/>
      <c r="PT78" s="50"/>
      <c r="PU78" s="50"/>
      <c r="PV78" s="50"/>
      <c r="PW78" s="50"/>
      <c r="PX78" s="50"/>
      <c r="PY78" s="50"/>
      <c r="PZ78" s="50"/>
      <c r="QA78" s="50"/>
      <c r="QB78" s="50"/>
      <c r="QC78" s="50"/>
      <c r="QD78" s="50"/>
      <c r="QE78" s="50"/>
      <c r="QF78" s="50"/>
      <c r="QG78" s="50"/>
      <c r="QH78" s="50"/>
      <c r="QI78" s="50"/>
      <c r="QJ78" s="50"/>
      <c r="QK78" s="50"/>
      <c r="QL78" s="50"/>
      <c r="QM78" s="50"/>
      <c r="QN78" s="50"/>
      <c r="QO78" s="50"/>
      <c r="QP78" s="50"/>
      <c r="QQ78" s="50"/>
      <c r="QR78" s="50"/>
      <c r="QS78" s="50"/>
      <c r="QT78" s="50"/>
      <c r="QU78" s="50"/>
      <c r="QV78" s="50"/>
      <c r="QW78" s="50"/>
      <c r="QX78" s="50"/>
      <c r="QY78" s="50"/>
      <c r="QZ78" s="50"/>
      <c r="RA78" s="50"/>
      <c r="RB78" s="50"/>
      <c r="RC78" s="50"/>
      <c r="RD78" s="50"/>
      <c r="RE78" s="50"/>
      <c r="RF78" s="50"/>
      <c r="RG78" s="50"/>
      <c r="RH78" s="50"/>
      <c r="RI78" s="50"/>
      <c r="RJ78" s="50"/>
      <c r="RK78" s="50"/>
      <c r="RL78" s="50"/>
      <c r="RM78" s="50"/>
      <c r="RN78" s="50"/>
      <c r="RO78" s="50"/>
      <c r="RP78" s="50"/>
      <c r="RQ78" s="50"/>
      <c r="RR78" s="50"/>
      <c r="RS78" s="50"/>
      <c r="RT78" s="50"/>
      <c r="RU78" s="50"/>
      <c r="RV78" s="50"/>
      <c r="RW78" s="50"/>
      <c r="RX78" s="50"/>
      <c r="RY78" s="50"/>
      <c r="RZ78" s="50"/>
      <c r="SA78" s="50"/>
      <c r="SB78" s="50"/>
      <c r="SC78" s="50"/>
      <c r="SD78" s="50"/>
      <c r="SE78" s="50"/>
      <c r="SF78" s="50"/>
      <c r="SG78" s="50"/>
      <c r="SH78" s="50"/>
      <c r="SI78" s="50"/>
      <c r="SJ78" s="50"/>
      <c r="SK78" s="50"/>
      <c r="SL78" s="50"/>
      <c r="SM78" s="50"/>
      <c r="SN78" s="50"/>
      <c r="SO78" s="50"/>
      <c r="SP78" s="50"/>
      <c r="SQ78" s="50"/>
      <c r="SR78" s="50"/>
      <c r="SS78" s="50"/>
      <c r="ST78" s="50"/>
      <c r="SU78" s="50"/>
      <c r="SV78" s="50"/>
      <c r="SW78" s="50"/>
      <c r="SX78" s="50"/>
      <c r="SY78" s="50"/>
      <c r="SZ78" s="50"/>
      <c r="TA78" s="50"/>
      <c r="TB78" s="50"/>
      <c r="TC78" s="50"/>
      <c r="TD78" s="50"/>
      <c r="TE78" s="50"/>
      <c r="TF78" s="50"/>
      <c r="TG78" s="50"/>
      <c r="TH78" s="50"/>
      <c r="TI78" s="50"/>
      <c r="TJ78" s="50"/>
      <c r="TK78" s="50"/>
      <c r="TL78" s="50"/>
      <c r="TM78" s="50"/>
      <c r="TN78" s="50"/>
      <c r="TO78" s="50"/>
      <c r="TP78" s="50"/>
      <c r="TQ78" s="50"/>
      <c r="TR78" s="50"/>
      <c r="TS78" s="50"/>
      <c r="TT78" s="50"/>
      <c r="TU78" s="50"/>
      <c r="TV78" s="50"/>
      <c r="TW78" s="50"/>
      <c r="TX78" s="50"/>
      <c r="TY78" s="50"/>
      <c r="TZ78" s="50"/>
      <c r="UA78" s="50"/>
      <c r="UB78" s="50"/>
      <c r="UC78" s="50"/>
      <c r="UD78" s="50"/>
      <c r="UE78" s="50"/>
      <c r="UF78" s="50"/>
      <c r="UG78" s="50"/>
      <c r="UH78" s="50"/>
      <c r="UI78" s="50"/>
      <c r="UJ78" s="50"/>
      <c r="UK78" s="50"/>
      <c r="UL78" s="50"/>
      <c r="UM78" s="50"/>
      <c r="UN78" s="50"/>
      <c r="UO78" s="50"/>
      <c r="UP78" s="50"/>
      <c r="UQ78" s="50"/>
      <c r="UR78" s="50"/>
      <c r="US78" s="50"/>
      <c r="UT78" s="50"/>
      <c r="UU78" s="50"/>
      <c r="UV78" s="50"/>
      <c r="UW78" s="50"/>
      <c r="UX78" s="50"/>
      <c r="UY78" s="50"/>
      <c r="UZ78" s="50"/>
      <c r="VA78" s="50"/>
      <c r="VB78" s="50"/>
      <c r="VC78" s="50"/>
      <c r="VD78" s="50"/>
      <c r="VE78" s="50"/>
      <c r="VF78" s="50"/>
      <c r="VG78" s="50"/>
      <c r="VH78" s="50"/>
      <c r="VI78" s="50"/>
      <c r="VJ78" s="50"/>
      <c r="VK78" s="50"/>
      <c r="VL78" s="50"/>
      <c r="VM78" s="50"/>
      <c r="VN78" s="50"/>
      <c r="VO78" s="50"/>
      <c r="VP78" s="50"/>
      <c r="VQ78" s="50"/>
      <c r="VR78" s="50"/>
      <c r="VS78" s="50"/>
      <c r="VT78" s="50"/>
      <c r="VU78" s="50"/>
      <c r="VV78" s="50"/>
      <c r="VW78" s="50"/>
      <c r="VX78" s="50"/>
      <c r="VY78" s="50"/>
      <c r="VZ78" s="50"/>
      <c r="WA78" s="50"/>
      <c r="WB78" s="50"/>
      <c r="WC78" s="50"/>
      <c r="WD78" s="50"/>
      <c r="WE78" s="50"/>
      <c r="WF78" s="50"/>
      <c r="WG78" s="50"/>
      <c r="WH78" s="50"/>
      <c r="WI78" s="50"/>
      <c r="WJ78" s="50"/>
      <c r="WK78" s="50"/>
      <c r="WL78" s="50"/>
      <c r="WM78" s="50"/>
      <c r="WN78" s="50"/>
      <c r="WO78" s="50"/>
      <c r="WP78" s="50"/>
      <c r="WQ78" s="50"/>
      <c r="WR78" s="50"/>
      <c r="WS78" s="50"/>
      <c r="WT78" s="50"/>
      <c r="WU78" s="50"/>
      <c r="WV78" s="50"/>
      <c r="WW78" s="50"/>
      <c r="WX78" s="50"/>
      <c r="WY78" s="50"/>
      <c r="WZ78" s="50"/>
      <c r="XA78" s="50"/>
      <c r="XB78" s="50"/>
      <c r="XC78" s="50"/>
      <c r="XD78" s="50"/>
      <c r="XE78" s="50"/>
      <c r="XF78" s="50"/>
      <c r="XG78" s="50"/>
      <c r="XH78" s="50"/>
      <c r="XI78" s="50"/>
      <c r="XJ78" s="50"/>
      <c r="XK78" s="50"/>
      <c r="XL78" s="50"/>
      <c r="XM78" s="50"/>
      <c r="XN78" s="50"/>
      <c r="XO78" s="50"/>
      <c r="XP78" s="50"/>
      <c r="XQ78" s="50"/>
      <c r="XR78" s="50"/>
      <c r="XS78" s="50"/>
      <c r="XT78" s="50"/>
      <c r="XU78" s="50"/>
      <c r="XV78" s="50"/>
      <c r="XW78" s="50"/>
      <c r="XX78" s="50"/>
      <c r="XY78" s="50"/>
      <c r="XZ78" s="50"/>
      <c r="YA78" s="50"/>
      <c r="YB78" s="50"/>
      <c r="YC78" s="50"/>
      <c r="YD78" s="50"/>
      <c r="YE78" s="50"/>
      <c r="YF78" s="50"/>
      <c r="YG78" s="50"/>
      <c r="YH78" s="50"/>
      <c r="YI78" s="50"/>
      <c r="YJ78" s="50"/>
      <c r="YK78" s="50"/>
      <c r="YL78" s="50"/>
      <c r="YM78" s="50"/>
      <c r="YN78" s="50"/>
      <c r="YO78" s="50"/>
      <c r="YP78" s="50"/>
      <c r="YQ78" s="50"/>
      <c r="YR78" s="50"/>
      <c r="YS78" s="50"/>
      <c r="YT78" s="50"/>
      <c r="YU78" s="50"/>
      <c r="YV78" s="50"/>
      <c r="YW78" s="50"/>
      <c r="YX78" s="50"/>
      <c r="YY78" s="50"/>
      <c r="YZ78" s="50"/>
      <c r="ZA78" s="50"/>
      <c r="ZB78" s="50"/>
      <c r="ZC78" s="50"/>
      <c r="ZD78" s="50"/>
      <c r="ZE78" s="50"/>
      <c r="ZF78" s="50"/>
      <c r="ZG78" s="50"/>
      <c r="ZH78" s="50"/>
      <c r="ZI78" s="50"/>
      <c r="ZJ78" s="50"/>
      <c r="ZK78" s="50"/>
      <c r="ZL78" s="50"/>
      <c r="ZM78" s="50"/>
      <c r="ZN78" s="50"/>
      <c r="ZO78" s="50"/>
      <c r="ZP78" s="50"/>
      <c r="ZQ78" s="50"/>
      <c r="ZR78" s="50"/>
      <c r="ZS78" s="50"/>
      <c r="ZT78" s="50"/>
      <c r="ZU78" s="50"/>
      <c r="ZV78" s="50"/>
      <c r="ZW78" s="50"/>
      <c r="ZX78" s="50"/>
      <c r="ZY78" s="50"/>
      <c r="ZZ78" s="50"/>
      <c r="AAA78" s="50"/>
      <c r="AAB78" s="50"/>
      <c r="AAC78" s="50"/>
      <c r="AAD78" s="50"/>
      <c r="AAE78" s="50"/>
      <c r="AAF78" s="50"/>
      <c r="AAG78" s="50"/>
      <c r="AAH78" s="50"/>
      <c r="AAI78" s="50"/>
      <c r="AAJ78" s="50"/>
      <c r="AAK78" s="50"/>
      <c r="AAL78" s="50"/>
      <c r="AAM78" s="50"/>
      <c r="AAN78" s="50"/>
      <c r="AAO78" s="50"/>
      <c r="AAP78" s="50"/>
      <c r="AAQ78" s="50"/>
      <c r="AAR78" s="50"/>
      <c r="AAS78" s="50"/>
      <c r="AAT78" s="50"/>
      <c r="AAU78" s="50"/>
      <c r="AAV78" s="50"/>
      <c r="AAW78" s="50"/>
      <c r="AAX78" s="50"/>
      <c r="AAY78" s="50"/>
      <c r="AAZ78" s="50"/>
      <c r="ABA78" s="50"/>
      <c r="ABB78" s="50"/>
      <c r="ABC78" s="50"/>
      <c r="ABD78" s="50"/>
      <c r="ABE78" s="50"/>
      <c r="ABF78" s="50"/>
      <c r="ABG78" s="50"/>
      <c r="ABH78" s="50"/>
      <c r="ABI78" s="50"/>
      <c r="ABJ78" s="50"/>
      <c r="ABK78" s="50"/>
      <c r="ABL78" s="50"/>
      <c r="ABM78" s="50"/>
      <c r="ABN78" s="50"/>
      <c r="ABO78" s="50"/>
      <c r="ABP78" s="50"/>
      <c r="ABQ78" s="50"/>
      <c r="ABR78" s="50"/>
      <c r="ABS78" s="50"/>
      <c r="ABT78" s="50"/>
      <c r="ABU78" s="50"/>
      <c r="ABV78" s="50"/>
      <c r="ABW78" s="50"/>
      <c r="ABX78" s="50"/>
      <c r="ABY78" s="50"/>
      <c r="ABZ78" s="50"/>
      <c r="ACA78" s="50"/>
      <c r="ACB78" s="50"/>
      <c r="ACC78" s="50"/>
      <c r="ACD78" s="50"/>
      <c r="ACE78" s="50"/>
      <c r="ACF78" s="50"/>
      <c r="ACG78" s="50"/>
      <c r="ACH78" s="50"/>
      <c r="ACI78" s="50"/>
      <c r="ACJ78" s="50"/>
      <c r="ACK78" s="50"/>
      <c r="ACL78" s="50"/>
      <c r="ACM78" s="50"/>
      <c r="ACN78" s="50"/>
      <c r="ACO78" s="50"/>
      <c r="ACP78" s="50"/>
      <c r="ACQ78" s="50"/>
      <c r="ACR78" s="50"/>
      <c r="ACS78" s="50"/>
      <c r="ACT78" s="50"/>
      <c r="ACU78" s="50"/>
      <c r="ACV78" s="50"/>
      <c r="ACW78" s="50"/>
      <c r="ACX78" s="50"/>
      <c r="ACY78" s="50"/>
      <c r="ACZ78" s="50"/>
      <c r="ADA78" s="50"/>
      <c r="ADB78" s="50"/>
      <c r="ADC78" s="50"/>
      <c r="ADD78" s="50"/>
      <c r="ADE78" s="50"/>
      <c r="ADF78" s="50"/>
      <c r="ADG78" s="50"/>
      <c r="ADH78" s="50"/>
      <c r="ADI78" s="50"/>
      <c r="ADJ78" s="50"/>
      <c r="ADK78" s="50"/>
      <c r="ADL78" s="50"/>
      <c r="ADM78" s="50"/>
      <c r="ADN78" s="50"/>
      <c r="ADO78" s="50"/>
      <c r="ADP78" s="50"/>
      <c r="ADQ78" s="50"/>
      <c r="ADR78" s="50"/>
      <c r="ADS78" s="50"/>
      <c r="ADT78" s="50"/>
      <c r="ADU78" s="50"/>
      <c r="ADV78" s="50"/>
      <c r="ADW78" s="50"/>
      <c r="ADX78" s="50"/>
      <c r="ADY78" s="50"/>
      <c r="ADZ78" s="50"/>
      <c r="AEA78" s="50"/>
      <c r="AEB78" s="50"/>
      <c r="AEC78" s="50"/>
      <c r="AED78" s="50"/>
      <c r="AEE78" s="50"/>
      <c r="AEF78" s="50"/>
      <c r="AEG78" s="50"/>
      <c r="AEH78" s="50"/>
      <c r="AEI78" s="50"/>
      <c r="AEJ78" s="50"/>
      <c r="AEK78" s="50"/>
      <c r="AEL78" s="50"/>
      <c r="AEM78" s="50"/>
      <c r="AEN78" s="50"/>
      <c r="AEO78" s="50"/>
      <c r="AEP78" s="50"/>
      <c r="AEQ78" s="50"/>
      <c r="AER78" s="50"/>
    </row>
    <row r="79" spans="1:824" s="51" customFormat="1" ht="54.95" customHeight="1" x14ac:dyDescent="0.3">
      <c r="A79" s="44">
        <v>49</v>
      </c>
      <c r="B79" s="62" t="s">
        <v>220</v>
      </c>
      <c r="C79" s="44">
        <v>3223004251</v>
      </c>
      <c r="D79" s="40" t="s">
        <v>95</v>
      </c>
      <c r="E79" s="35" t="s">
        <v>185</v>
      </c>
      <c r="F79" s="44" t="s">
        <v>75</v>
      </c>
      <c r="G79" s="35" t="s">
        <v>188</v>
      </c>
      <c r="H79" s="38">
        <v>3.25</v>
      </c>
      <c r="I79" s="39">
        <v>4</v>
      </c>
      <c r="J79" s="39">
        <f>745018.02/1000</f>
        <v>745.01801999999998</v>
      </c>
      <c r="K79" s="39">
        <v>807.3</v>
      </c>
      <c r="L79" s="39">
        <v>708.9</v>
      </c>
      <c r="M79" s="38">
        <v>857</v>
      </c>
      <c r="N79" s="38">
        <f>34300/1000</f>
        <v>34.299999999999997</v>
      </c>
      <c r="O79" s="38">
        <v>60</v>
      </c>
      <c r="P79" s="38">
        <v>38.6</v>
      </c>
      <c r="Q79" s="38">
        <v>60</v>
      </c>
      <c r="R79" s="38">
        <v>0</v>
      </c>
      <c r="S79" s="38">
        <v>0</v>
      </c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  <c r="MB79" s="50"/>
      <c r="MC79" s="50"/>
      <c r="MD79" s="50"/>
      <c r="ME79" s="50"/>
      <c r="MF79" s="50"/>
      <c r="MG79" s="50"/>
      <c r="MH79" s="50"/>
      <c r="MI79" s="50"/>
      <c r="MJ79" s="50"/>
      <c r="MK79" s="50"/>
      <c r="ML79" s="50"/>
      <c r="MM79" s="50"/>
      <c r="MN79" s="50"/>
      <c r="MO79" s="50"/>
      <c r="MP79" s="50"/>
      <c r="MQ79" s="50"/>
      <c r="MR79" s="50"/>
      <c r="MS79" s="50"/>
      <c r="MT79" s="50"/>
      <c r="MU79" s="50"/>
      <c r="MV79" s="50"/>
      <c r="MW79" s="50"/>
      <c r="MX79" s="50"/>
      <c r="MY79" s="50"/>
      <c r="MZ79" s="50"/>
      <c r="NA79" s="50"/>
      <c r="NB79" s="50"/>
      <c r="NC79" s="50"/>
      <c r="ND79" s="50"/>
      <c r="NE79" s="50"/>
      <c r="NF79" s="50"/>
      <c r="NG79" s="50"/>
      <c r="NH79" s="50"/>
      <c r="NI79" s="50"/>
      <c r="NJ79" s="50"/>
      <c r="NK79" s="50"/>
      <c r="NL79" s="50"/>
      <c r="NM79" s="50"/>
      <c r="NN79" s="50"/>
      <c r="NO79" s="50"/>
      <c r="NP79" s="50"/>
      <c r="NQ79" s="50"/>
      <c r="NR79" s="50"/>
      <c r="NS79" s="50"/>
      <c r="NT79" s="50"/>
      <c r="NU79" s="50"/>
      <c r="NV79" s="50"/>
      <c r="NW79" s="50"/>
      <c r="NX79" s="50"/>
      <c r="NY79" s="50"/>
      <c r="NZ79" s="50"/>
      <c r="OA79" s="50"/>
      <c r="OB79" s="50"/>
      <c r="OC79" s="50"/>
      <c r="OD79" s="50"/>
      <c r="OE79" s="50"/>
      <c r="OF79" s="50"/>
      <c r="OG79" s="50"/>
      <c r="OH79" s="50"/>
      <c r="OI79" s="50"/>
      <c r="OJ79" s="50"/>
      <c r="OK79" s="50"/>
      <c r="OL79" s="50"/>
      <c r="OM79" s="50"/>
      <c r="ON79" s="50"/>
      <c r="OO79" s="50"/>
      <c r="OP79" s="50"/>
      <c r="OQ79" s="50"/>
      <c r="OR79" s="50"/>
      <c r="OS79" s="50"/>
      <c r="OT79" s="50"/>
      <c r="OU79" s="50"/>
      <c r="OV79" s="50"/>
      <c r="OW79" s="50"/>
      <c r="OX79" s="50"/>
      <c r="OY79" s="50"/>
      <c r="OZ79" s="50"/>
      <c r="PA79" s="50"/>
      <c r="PB79" s="50"/>
      <c r="PC79" s="50"/>
      <c r="PD79" s="50"/>
      <c r="PE79" s="50"/>
      <c r="PF79" s="50"/>
      <c r="PG79" s="50"/>
      <c r="PH79" s="50"/>
      <c r="PI79" s="50"/>
      <c r="PJ79" s="50"/>
      <c r="PK79" s="50"/>
      <c r="PL79" s="50"/>
      <c r="PM79" s="50"/>
      <c r="PN79" s="50"/>
      <c r="PO79" s="50"/>
      <c r="PP79" s="50"/>
      <c r="PQ79" s="50"/>
      <c r="PR79" s="50"/>
      <c r="PS79" s="50"/>
      <c r="PT79" s="50"/>
      <c r="PU79" s="50"/>
      <c r="PV79" s="50"/>
      <c r="PW79" s="50"/>
      <c r="PX79" s="50"/>
      <c r="PY79" s="50"/>
      <c r="PZ79" s="50"/>
      <c r="QA79" s="50"/>
      <c r="QB79" s="50"/>
      <c r="QC79" s="50"/>
      <c r="QD79" s="50"/>
      <c r="QE79" s="50"/>
      <c r="QF79" s="50"/>
      <c r="QG79" s="50"/>
      <c r="QH79" s="50"/>
      <c r="QI79" s="50"/>
      <c r="QJ79" s="50"/>
      <c r="QK79" s="50"/>
      <c r="QL79" s="50"/>
      <c r="QM79" s="50"/>
      <c r="QN79" s="50"/>
      <c r="QO79" s="50"/>
      <c r="QP79" s="50"/>
      <c r="QQ79" s="50"/>
      <c r="QR79" s="50"/>
      <c r="QS79" s="50"/>
      <c r="QT79" s="50"/>
      <c r="QU79" s="50"/>
      <c r="QV79" s="50"/>
      <c r="QW79" s="50"/>
      <c r="QX79" s="50"/>
      <c r="QY79" s="50"/>
      <c r="QZ79" s="50"/>
      <c r="RA79" s="50"/>
      <c r="RB79" s="50"/>
      <c r="RC79" s="50"/>
      <c r="RD79" s="50"/>
      <c r="RE79" s="50"/>
      <c r="RF79" s="50"/>
      <c r="RG79" s="50"/>
      <c r="RH79" s="50"/>
      <c r="RI79" s="50"/>
      <c r="RJ79" s="50"/>
      <c r="RK79" s="50"/>
      <c r="RL79" s="50"/>
      <c r="RM79" s="50"/>
      <c r="RN79" s="50"/>
      <c r="RO79" s="50"/>
      <c r="RP79" s="50"/>
      <c r="RQ79" s="50"/>
      <c r="RR79" s="50"/>
      <c r="RS79" s="50"/>
      <c r="RT79" s="50"/>
      <c r="RU79" s="50"/>
      <c r="RV79" s="50"/>
      <c r="RW79" s="50"/>
      <c r="RX79" s="50"/>
      <c r="RY79" s="50"/>
      <c r="RZ79" s="50"/>
      <c r="SA79" s="50"/>
      <c r="SB79" s="50"/>
      <c r="SC79" s="50"/>
      <c r="SD79" s="50"/>
      <c r="SE79" s="50"/>
      <c r="SF79" s="50"/>
      <c r="SG79" s="50"/>
      <c r="SH79" s="50"/>
      <c r="SI79" s="50"/>
      <c r="SJ79" s="50"/>
      <c r="SK79" s="50"/>
      <c r="SL79" s="50"/>
      <c r="SM79" s="50"/>
      <c r="SN79" s="50"/>
      <c r="SO79" s="50"/>
      <c r="SP79" s="50"/>
      <c r="SQ79" s="50"/>
      <c r="SR79" s="50"/>
      <c r="SS79" s="50"/>
      <c r="ST79" s="50"/>
      <c r="SU79" s="50"/>
      <c r="SV79" s="50"/>
      <c r="SW79" s="50"/>
      <c r="SX79" s="50"/>
      <c r="SY79" s="50"/>
      <c r="SZ79" s="50"/>
      <c r="TA79" s="50"/>
      <c r="TB79" s="50"/>
      <c r="TC79" s="50"/>
      <c r="TD79" s="50"/>
      <c r="TE79" s="50"/>
      <c r="TF79" s="50"/>
      <c r="TG79" s="50"/>
      <c r="TH79" s="50"/>
      <c r="TI79" s="50"/>
      <c r="TJ79" s="50"/>
      <c r="TK79" s="50"/>
      <c r="TL79" s="50"/>
      <c r="TM79" s="50"/>
      <c r="TN79" s="50"/>
      <c r="TO79" s="50"/>
      <c r="TP79" s="50"/>
      <c r="TQ79" s="50"/>
      <c r="TR79" s="50"/>
      <c r="TS79" s="50"/>
      <c r="TT79" s="50"/>
      <c r="TU79" s="50"/>
      <c r="TV79" s="50"/>
      <c r="TW79" s="50"/>
      <c r="TX79" s="50"/>
      <c r="TY79" s="50"/>
      <c r="TZ79" s="50"/>
      <c r="UA79" s="50"/>
      <c r="UB79" s="50"/>
      <c r="UC79" s="50"/>
      <c r="UD79" s="50"/>
      <c r="UE79" s="50"/>
      <c r="UF79" s="50"/>
      <c r="UG79" s="50"/>
      <c r="UH79" s="50"/>
      <c r="UI79" s="50"/>
      <c r="UJ79" s="50"/>
      <c r="UK79" s="50"/>
      <c r="UL79" s="50"/>
      <c r="UM79" s="50"/>
      <c r="UN79" s="50"/>
      <c r="UO79" s="50"/>
      <c r="UP79" s="50"/>
      <c r="UQ79" s="50"/>
      <c r="UR79" s="50"/>
      <c r="US79" s="50"/>
      <c r="UT79" s="50"/>
      <c r="UU79" s="50"/>
      <c r="UV79" s="50"/>
      <c r="UW79" s="50"/>
      <c r="UX79" s="50"/>
      <c r="UY79" s="50"/>
      <c r="UZ79" s="50"/>
      <c r="VA79" s="50"/>
      <c r="VB79" s="50"/>
      <c r="VC79" s="50"/>
      <c r="VD79" s="50"/>
      <c r="VE79" s="50"/>
      <c r="VF79" s="50"/>
      <c r="VG79" s="50"/>
      <c r="VH79" s="50"/>
      <c r="VI79" s="50"/>
      <c r="VJ79" s="50"/>
      <c r="VK79" s="50"/>
      <c r="VL79" s="50"/>
      <c r="VM79" s="50"/>
      <c r="VN79" s="50"/>
      <c r="VO79" s="50"/>
      <c r="VP79" s="50"/>
      <c r="VQ79" s="50"/>
      <c r="VR79" s="50"/>
      <c r="VS79" s="50"/>
      <c r="VT79" s="50"/>
      <c r="VU79" s="50"/>
      <c r="VV79" s="50"/>
      <c r="VW79" s="50"/>
      <c r="VX79" s="50"/>
      <c r="VY79" s="50"/>
      <c r="VZ79" s="50"/>
      <c r="WA79" s="50"/>
      <c r="WB79" s="50"/>
      <c r="WC79" s="50"/>
      <c r="WD79" s="50"/>
      <c r="WE79" s="50"/>
      <c r="WF79" s="50"/>
      <c r="WG79" s="50"/>
      <c r="WH79" s="50"/>
      <c r="WI79" s="50"/>
      <c r="WJ79" s="50"/>
      <c r="WK79" s="50"/>
      <c r="WL79" s="50"/>
      <c r="WM79" s="50"/>
      <c r="WN79" s="50"/>
      <c r="WO79" s="50"/>
      <c r="WP79" s="50"/>
      <c r="WQ79" s="50"/>
      <c r="WR79" s="50"/>
      <c r="WS79" s="50"/>
      <c r="WT79" s="50"/>
      <c r="WU79" s="50"/>
      <c r="WV79" s="50"/>
      <c r="WW79" s="50"/>
      <c r="WX79" s="50"/>
      <c r="WY79" s="50"/>
      <c r="WZ79" s="50"/>
      <c r="XA79" s="50"/>
      <c r="XB79" s="50"/>
      <c r="XC79" s="50"/>
      <c r="XD79" s="50"/>
      <c r="XE79" s="50"/>
      <c r="XF79" s="50"/>
      <c r="XG79" s="50"/>
      <c r="XH79" s="50"/>
      <c r="XI79" s="50"/>
      <c r="XJ79" s="50"/>
      <c r="XK79" s="50"/>
      <c r="XL79" s="50"/>
      <c r="XM79" s="50"/>
      <c r="XN79" s="50"/>
      <c r="XO79" s="50"/>
      <c r="XP79" s="50"/>
      <c r="XQ79" s="50"/>
      <c r="XR79" s="50"/>
      <c r="XS79" s="50"/>
      <c r="XT79" s="50"/>
      <c r="XU79" s="50"/>
      <c r="XV79" s="50"/>
      <c r="XW79" s="50"/>
      <c r="XX79" s="50"/>
      <c r="XY79" s="50"/>
      <c r="XZ79" s="50"/>
      <c r="YA79" s="50"/>
      <c r="YB79" s="50"/>
      <c r="YC79" s="50"/>
      <c r="YD79" s="50"/>
      <c r="YE79" s="50"/>
      <c r="YF79" s="50"/>
      <c r="YG79" s="50"/>
      <c r="YH79" s="50"/>
      <c r="YI79" s="50"/>
      <c r="YJ79" s="50"/>
      <c r="YK79" s="50"/>
      <c r="YL79" s="50"/>
      <c r="YM79" s="50"/>
      <c r="YN79" s="50"/>
      <c r="YO79" s="50"/>
      <c r="YP79" s="50"/>
      <c r="YQ79" s="50"/>
      <c r="YR79" s="50"/>
      <c r="YS79" s="50"/>
      <c r="YT79" s="50"/>
      <c r="YU79" s="50"/>
      <c r="YV79" s="50"/>
      <c r="YW79" s="50"/>
      <c r="YX79" s="50"/>
      <c r="YY79" s="50"/>
      <c r="YZ79" s="50"/>
      <c r="ZA79" s="50"/>
      <c r="ZB79" s="50"/>
      <c r="ZC79" s="50"/>
      <c r="ZD79" s="50"/>
      <c r="ZE79" s="50"/>
      <c r="ZF79" s="50"/>
      <c r="ZG79" s="50"/>
      <c r="ZH79" s="50"/>
      <c r="ZI79" s="50"/>
      <c r="ZJ79" s="50"/>
      <c r="ZK79" s="50"/>
      <c r="ZL79" s="50"/>
      <c r="ZM79" s="50"/>
      <c r="ZN79" s="50"/>
      <c r="ZO79" s="50"/>
      <c r="ZP79" s="50"/>
      <c r="ZQ79" s="50"/>
      <c r="ZR79" s="50"/>
      <c r="ZS79" s="50"/>
      <c r="ZT79" s="50"/>
      <c r="ZU79" s="50"/>
      <c r="ZV79" s="50"/>
      <c r="ZW79" s="50"/>
      <c r="ZX79" s="50"/>
      <c r="ZY79" s="50"/>
      <c r="ZZ79" s="50"/>
      <c r="AAA79" s="50"/>
      <c r="AAB79" s="50"/>
      <c r="AAC79" s="50"/>
      <c r="AAD79" s="50"/>
      <c r="AAE79" s="50"/>
      <c r="AAF79" s="50"/>
      <c r="AAG79" s="50"/>
      <c r="AAH79" s="50"/>
      <c r="AAI79" s="50"/>
      <c r="AAJ79" s="50"/>
      <c r="AAK79" s="50"/>
      <c r="AAL79" s="50"/>
      <c r="AAM79" s="50"/>
      <c r="AAN79" s="50"/>
      <c r="AAO79" s="50"/>
      <c r="AAP79" s="50"/>
      <c r="AAQ79" s="50"/>
      <c r="AAR79" s="50"/>
      <c r="AAS79" s="50"/>
      <c r="AAT79" s="50"/>
      <c r="AAU79" s="50"/>
      <c r="AAV79" s="50"/>
      <c r="AAW79" s="50"/>
      <c r="AAX79" s="50"/>
      <c r="AAY79" s="50"/>
      <c r="AAZ79" s="50"/>
      <c r="ABA79" s="50"/>
      <c r="ABB79" s="50"/>
      <c r="ABC79" s="50"/>
      <c r="ABD79" s="50"/>
      <c r="ABE79" s="50"/>
      <c r="ABF79" s="50"/>
      <c r="ABG79" s="50"/>
      <c r="ABH79" s="50"/>
      <c r="ABI79" s="50"/>
      <c r="ABJ79" s="50"/>
      <c r="ABK79" s="50"/>
      <c r="ABL79" s="50"/>
      <c r="ABM79" s="50"/>
      <c r="ABN79" s="50"/>
      <c r="ABO79" s="50"/>
      <c r="ABP79" s="50"/>
      <c r="ABQ79" s="50"/>
      <c r="ABR79" s="50"/>
      <c r="ABS79" s="50"/>
      <c r="ABT79" s="50"/>
      <c r="ABU79" s="50"/>
      <c r="ABV79" s="50"/>
      <c r="ABW79" s="50"/>
      <c r="ABX79" s="50"/>
      <c r="ABY79" s="50"/>
      <c r="ABZ79" s="50"/>
      <c r="ACA79" s="50"/>
      <c r="ACB79" s="50"/>
      <c r="ACC79" s="50"/>
      <c r="ACD79" s="50"/>
      <c r="ACE79" s="50"/>
      <c r="ACF79" s="50"/>
      <c r="ACG79" s="50"/>
      <c r="ACH79" s="50"/>
      <c r="ACI79" s="50"/>
      <c r="ACJ79" s="50"/>
      <c r="ACK79" s="50"/>
      <c r="ACL79" s="50"/>
      <c r="ACM79" s="50"/>
      <c r="ACN79" s="50"/>
      <c r="ACO79" s="50"/>
      <c r="ACP79" s="50"/>
      <c r="ACQ79" s="50"/>
      <c r="ACR79" s="50"/>
      <c r="ACS79" s="50"/>
      <c r="ACT79" s="50"/>
      <c r="ACU79" s="50"/>
      <c r="ACV79" s="50"/>
      <c r="ACW79" s="50"/>
      <c r="ACX79" s="50"/>
      <c r="ACY79" s="50"/>
      <c r="ACZ79" s="50"/>
      <c r="ADA79" s="50"/>
      <c r="ADB79" s="50"/>
      <c r="ADC79" s="50"/>
      <c r="ADD79" s="50"/>
      <c r="ADE79" s="50"/>
      <c r="ADF79" s="50"/>
      <c r="ADG79" s="50"/>
      <c r="ADH79" s="50"/>
      <c r="ADI79" s="50"/>
      <c r="ADJ79" s="50"/>
      <c r="ADK79" s="50"/>
      <c r="ADL79" s="50"/>
      <c r="ADM79" s="50"/>
      <c r="ADN79" s="50"/>
      <c r="ADO79" s="50"/>
      <c r="ADP79" s="50"/>
      <c r="ADQ79" s="50"/>
      <c r="ADR79" s="50"/>
      <c r="ADS79" s="50"/>
      <c r="ADT79" s="50"/>
      <c r="ADU79" s="50"/>
      <c r="ADV79" s="50"/>
      <c r="ADW79" s="50"/>
      <c r="ADX79" s="50"/>
      <c r="ADY79" s="50"/>
      <c r="ADZ79" s="50"/>
      <c r="AEA79" s="50"/>
      <c r="AEB79" s="50"/>
      <c r="AEC79" s="50"/>
      <c r="AED79" s="50"/>
      <c r="AEE79" s="50"/>
      <c r="AEF79" s="50"/>
      <c r="AEG79" s="50"/>
      <c r="AEH79" s="50"/>
      <c r="AEI79" s="50"/>
      <c r="AEJ79" s="50"/>
      <c r="AEK79" s="50"/>
      <c r="AEL79" s="50"/>
      <c r="AEM79" s="50"/>
      <c r="AEN79" s="50"/>
      <c r="AEO79" s="50"/>
      <c r="AEP79" s="50"/>
      <c r="AEQ79" s="50"/>
      <c r="AER79" s="50"/>
    </row>
    <row r="80" spans="1:824" s="51" customFormat="1" ht="54.95" customHeight="1" x14ac:dyDescent="0.3">
      <c r="A80" s="44">
        <v>50</v>
      </c>
      <c r="B80" s="62" t="s">
        <v>221</v>
      </c>
      <c r="C80" s="44">
        <v>3223004212</v>
      </c>
      <c r="D80" s="40" t="s">
        <v>95</v>
      </c>
      <c r="E80" s="35" t="s">
        <v>181</v>
      </c>
      <c r="F80" s="44" t="s">
        <v>75</v>
      </c>
      <c r="G80" s="35" t="s">
        <v>188</v>
      </c>
      <c r="H80" s="38">
        <v>3.25</v>
      </c>
      <c r="I80" s="39">
        <v>3</v>
      </c>
      <c r="J80" s="39">
        <f>720546.4/1000</f>
        <v>720.54640000000006</v>
      </c>
      <c r="K80" s="39">
        <v>776.5</v>
      </c>
      <c r="L80" s="39">
        <v>678.4</v>
      </c>
      <c r="M80" s="38">
        <v>836.5</v>
      </c>
      <c r="N80" s="38">
        <f>49250/1000</f>
        <v>49.25</v>
      </c>
      <c r="O80" s="38">
        <v>59.9</v>
      </c>
      <c r="P80" s="38">
        <v>39.799999999999997</v>
      </c>
      <c r="Q80" s="38">
        <v>59.9</v>
      </c>
      <c r="R80" s="38">
        <v>0</v>
      </c>
      <c r="S80" s="38">
        <v>0</v>
      </c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  <c r="MB80" s="50"/>
      <c r="MC80" s="50"/>
      <c r="MD80" s="50"/>
      <c r="ME80" s="50"/>
      <c r="MF80" s="50"/>
      <c r="MG80" s="50"/>
      <c r="MH80" s="50"/>
      <c r="MI80" s="50"/>
      <c r="MJ80" s="50"/>
      <c r="MK80" s="50"/>
      <c r="ML80" s="50"/>
      <c r="MM80" s="50"/>
      <c r="MN80" s="50"/>
      <c r="MO80" s="50"/>
      <c r="MP80" s="50"/>
      <c r="MQ80" s="50"/>
      <c r="MR80" s="50"/>
      <c r="MS80" s="50"/>
      <c r="MT80" s="50"/>
      <c r="MU80" s="50"/>
      <c r="MV80" s="50"/>
      <c r="MW80" s="50"/>
      <c r="MX80" s="50"/>
      <c r="MY80" s="50"/>
      <c r="MZ80" s="50"/>
      <c r="NA80" s="50"/>
      <c r="NB80" s="50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0"/>
      <c r="NT80" s="50"/>
      <c r="NU80" s="50"/>
      <c r="NV80" s="50"/>
      <c r="NW80" s="50"/>
      <c r="NX80" s="50"/>
      <c r="NY80" s="50"/>
      <c r="NZ80" s="50"/>
      <c r="OA80" s="50"/>
      <c r="OB80" s="50"/>
      <c r="OC80" s="50"/>
      <c r="OD80" s="50"/>
      <c r="OE80" s="50"/>
      <c r="OF80" s="50"/>
      <c r="OG80" s="50"/>
      <c r="OH80" s="50"/>
      <c r="OI80" s="50"/>
      <c r="OJ80" s="50"/>
      <c r="OK80" s="50"/>
      <c r="OL80" s="50"/>
      <c r="OM80" s="50"/>
      <c r="ON80" s="50"/>
      <c r="OO80" s="50"/>
      <c r="OP80" s="50"/>
      <c r="OQ80" s="50"/>
      <c r="OR80" s="50"/>
      <c r="OS80" s="50"/>
      <c r="OT80" s="50"/>
      <c r="OU80" s="50"/>
      <c r="OV80" s="50"/>
      <c r="OW80" s="50"/>
      <c r="OX80" s="50"/>
      <c r="OY80" s="50"/>
      <c r="OZ80" s="50"/>
      <c r="PA80" s="50"/>
      <c r="PB80" s="50"/>
      <c r="PC80" s="50"/>
      <c r="PD80" s="50"/>
      <c r="PE80" s="50"/>
      <c r="PF80" s="50"/>
      <c r="PG80" s="50"/>
      <c r="PH80" s="50"/>
      <c r="PI80" s="50"/>
      <c r="PJ80" s="50"/>
      <c r="PK80" s="50"/>
      <c r="PL80" s="50"/>
      <c r="PM80" s="50"/>
      <c r="PN80" s="50"/>
      <c r="PO80" s="50"/>
      <c r="PP80" s="50"/>
      <c r="PQ80" s="50"/>
      <c r="PR80" s="50"/>
      <c r="PS80" s="50"/>
      <c r="PT80" s="50"/>
      <c r="PU80" s="50"/>
      <c r="PV80" s="50"/>
      <c r="PW80" s="50"/>
      <c r="PX80" s="50"/>
      <c r="PY80" s="50"/>
      <c r="PZ80" s="50"/>
      <c r="QA80" s="50"/>
      <c r="QB80" s="50"/>
      <c r="QC80" s="50"/>
      <c r="QD80" s="50"/>
      <c r="QE80" s="50"/>
      <c r="QF80" s="50"/>
      <c r="QG80" s="50"/>
      <c r="QH80" s="50"/>
      <c r="QI80" s="50"/>
      <c r="QJ80" s="50"/>
      <c r="QK80" s="50"/>
      <c r="QL80" s="50"/>
      <c r="QM80" s="50"/>
      <c r="QN80" s="50"/>
      <c r="QO80" s="50"/>
      <c r="QP80" s="50"/>
      <c r="QQ80" s="50"/>
      <c r="QR80" s="50"/>
      <c r="QS80" s="50"/>
      <c r="QT80" s="50"/>
      <c r="QU80" s="50"/>
      <c r="QV80" s="50"/>
      <c r="QW80" s="50"/>
      <c r="QX80" s="50"/>
      <c r="QY80" s="50"/>
      <c r="QZ80" s="50"/>
      <c r="RA80" s="50"/>
      <c r="RB80" s="50"/>
      <c r="RC80" s="50"/>
      <c r="RD80" s="50"/>
      <c r="RE80" s="50"/>
      <c r="RF80" s="50"/>
      <c r="RG80" s="50"/>
      <c r="RH80" s="50"/>
      <c r="RI80" s="50"/>
      <c r="RJ80" s="50"/>
      <c r="RK80" s="50"/>
      <c r="RL80" s="50"/>
      <c r="RM80" s="50"/>
      <c r="RN80" s="50"/>
      <c r="RO80" s="50"/>
      <c r="RP80" s="50"/>
      <c r="RQ80" s="50"/>
      <c r="RR80" s="50"/>
      <c r="RS80" s="50"/>
      <c r="RT80" s="50"/>
      <c r="RU80" s="50"/>
      <c r="RV80" s="50"/>
      <c r="RW80" s="50"/>
      <c r="RX80" s="50"/>
      <c r="RY80" s="50"/>
      <c r="RZ80" s="50"/>
      <c r="SA80" s="50"/>
      <c r="SB80" s="50"/>
      <c r="SC80" s="50"/>
      <c r="SD80" s="50"/>
      <c r="SE80" s="50"/>
      <c r="SF80" s="50"/>
      <c r="SG80" s="50"/>
      <c r="SH80" s="50"/>
      <c r="SI80" s="50"/>
      <c r="SJ80" s="50"/>
      <c r="SK80" s="50"/>
      <c r="SL80" s="50"/>
      <c r="SM80" s="50"/>
      <c r="SN80" s="50"/>
      <c r="SO80" s="50"/>
      <c r="SP80" s="50"/>
      <c r="SQ80" s="50"/>
      <c r="SR80" s="50"/>
      <c r="SS80" s="50"/>
      <c r="ST80" s="50"/>
      <c r="SU80" s="50"/>
      <c r="SV80" s="50"/>
      <c r="SW80" s="50"/>
      <c r="SX80" s="50"/>
      <c r="SY80" s="50"/>
      <c r="SZ80" s="50"/>
      <c r="TA80" s="50"/>
      <c r="TB80" s="50"/>
      <c r="TC80" s="50"/>
      <c r="TD80" s="50"/>
      <c r="TE80" s="50"/>
      <c r="TF80" s="50"/>
      <c r="TG80" s="50"/>
      <c r="TH80" s="50"/>
      <c r="TI80" s="50"/>
      <c r="TJ80" s="50"/>
      <c r="TK80" s="50"/>
      <c r="TL80" s="50"/>
      <c r="TM80" s="50"/>
      <c r="TN80" s="50"/>
      <c r="TO80" s="50"/>
      <c r="TP80" s="50"/>
      <c r="TQ80" s="50"/>
      <c r="TR80" s="50"/>
      <c r="TS80" s="50"/>
      <c r="TT80" s="50"/>
      <c r="TU80" s="50"/>
      <c r="TV80" s="50"/>
      <c r="TW80" s="50"/>
      <c r="TX80" s="50"/>
      <c r="TY80" s="50"/>
      <c r="TZ80" s="50"/>
      <c r="UA80" s="50"/>
      <c r="UB80" s="50"/>
      <c r="UC80" s="50"/>
      <c r="UD80" s="50"/>
      <c r="UE80" s="50"/>
      <c r="UF80" s="50"/>
      <c r="UG80" s="50"/>
      <c r="UH80" s="50"/>
      <c r="UI80" s="50"/>
      <c r="UJ80" s="50"/>
      <c r="UK80" s="50"/>
      <c r="UL80" s="50"/>
      <c r="UM80" s="50"/>
      <c r="UN80" s="50"/>
      <c r="UO80" s="50"/>
      <c r="UP80" s="50"/>
      <c r="UQ80" s="50"/>
      <c r="UR80" s="50"/>
      <c r="US80" s="50"/>
      <c r="UT80" s="50"/>
      <c r="UU80" s="50"/>
      <c r="UV80" s="50"/>
      <c r="UW80" s="50"/>
      <c r="UX80" s="50"/>
      <c r="UY80" s="50"/>
      <c r="UZ80" s="50"/>
      <c r="VA80" s="50"/>
      <c r="VB80" s="50"/>
      <c r="VC80" s="50"/>
      <c r="VD80" s="50"/>
      <c r="VE80" s="50"/>
      <c r="VF80" s="50"/>
      <c r="VG80" s="50"/>
      <c r="VH80" s="50"/>
      <c r="VI80" s="50"/>
      <c r="VJ80" s="50"/>
      <c r="VK80" s="50"/>
      <c r="VL80" s="50"/>
      <c r="VM80" s="50"/>
      <c r="VN80" s="50"/>
      <c r="VO80" s="50"/>
      <c r="VP80" s="50"/>
      <c r="VQ80" s="50"/>
      <c r="VR80" s="50"/>
      <c r="VS80" s="50"/>
      <c r="VT80" s="50"/>
      <c r="VU80" s="50"/>
      <c r="VV80" s="50"/>
      <c r="VW80" s="50"/>
      <c r="VX80" s="50"/>
      <c r="VY80" s="50"/>
      <c r="VZ80" s="50"/>
      <c r="WA80" s="50"/>
      <c r="WB80" s="50"/>
      <c r="WC80" s="50"/>
      <c r="WD80" s="50"/>
      <c r="WE80" s="50"/>
      <c r="WF80" s="50"/>
      <c r="WG80" s="50"/>
      <c r="WH80" s="50"/>
      <c r="WI80" s="50"/>
      <c r="WJ80" s="50"/>
      <c r="WK80" s="50"/>
      <c r="WL80" s="50"/>
      <c r="WM80" s="50"/>
      <c r="WN80" s="50"/>
      <c r="WO80" s="50"/>
      <c r="WP80" s="50"/>
      <c r="WQ80" s="50"/>
      <c r="WR80" s="50"/>
      <c r="WS80" s="50"/>
      <c r="WT80" s="50"/>
      <c r="WU80" s="50"/>
      <c r="WV80" s="50"/>
      <c r="WW80" s="50"/>
      <c r="WX80" s="50"/>
      <c r="WY80" s="50"/>
      <c r="WZ80" s="50"/>
      <c r="XA80" s="50"/>
      <c r="XB80" s="50"/>
      <c r="XC80" s="50"/>
      <c r="XD80" s="50"/>
      <c r="XE80" s="50"/>
      <c r="XF80" s="50"/>
      <c r="XG80" s="50"/>
      <c r="XH80" s="50"/>
      <c r="XI80" s="50"/>
      <c r="XJ80" s="50"/>
      <c r="XK80" s="50"/>
      <c r="XL80" s="50"/>
      <c r="XM80" s="50"/>
      <c r="XN80" s="50"/>
      <c r="XO80" s="50"/>
      <c r="XP80" s="50"/>
      <c r="XQ80" s="50"/>
      <c r="XR80" s="50"/>
      <c r="XS80" s="50"/>
      <c r="XT80" s="50"/>
      <c r="XU80" s="50"/>
      <c r="XV80" s="50"/>
      <c r="XW80" s="50"/>
      <c r="XX80" s="50"/>
      <c r="XY80" s="50"/>
      <c r="XZ80" s="50"/>
      <c r="YA80" s="50"/>
      <c r="YB80" s="50"/>
      <c r="YC80" s="50"/>
      <c r="YD80" s="50"/>
      <c r="YE80" s="50"/>
      <c r="YF80" s="50"/>
      <c r="YG80" s="50"/>
      <c r="YH80" s="50"/>
      <c r="YI80" s="50"/>
      <c r="YJ80" s="50"/>
      <c r="YK80" s="50"/>
      <c r="YL80" s="50"/>
      <c r="YM80" s="50"/>
      <c r="YN80" s="50"/>
      <c r="YO80" s="50"/>
      <c r="YP80" s="50"/>
      <c r="YQ80" s="50"/>
      <c r="YR80" s="50"/>
      <c r="YS80" s="50"/>
      <c r="YT80" s="50"/>
      <c r="YU80" s="50"/>
      <c r="YV80" s="50"/>
      <c r="YW80" s="50"/>
      <c r="YX80" s="50"/>
      <c r="YY80" s="50"/>
      <c r="YZ80" s="50"/>
      <c r="ZA80" s="50"/>
      <c r="ZB80" s="50"/>
      <c r="ZC80" s="50"/>
      <c r="ZD80" s="50"/>
      <c r="ZE80" s="50"/>
      <c r="ZF80" s="50"/>
      <c r="ZG80" s="50"/>
      <c r="ZH80" s="50"/>
      <c r="ZI80" s="50"/>
      <c r="ZJ80" s="50"/>
      <c r="ZK80" s="50"/>
      <c r="ZL80" s="50"/>
      <c r="ZM80" s="50"/>
      <c r="ZN80" s="50"/>
      <c r="ZO80" s="50"/>
      <c r="ZP80" s="50"/>
      <c r="ZQ80" s="50"/>
      <c r="ZR80" s="50"/>
      <c r="ZS80" s="50"/>
      <c r="ZT80" s="50"/>
      <c r="ZU80" s="50"/>
      <c r="ZV80" s="50"/>
      <c r="ZW80" s="50"/>
      <c r="ZX80" s="50"/>
      <c r="ZY80" s="50"/>
      <c r="ZZ80" s="50"/>
      <c r="AAA80" s="50"/>
      <c r="AAB80" s="50"/>
      <c r="AAC80" s="50"/>
      <c r="AAD80" s="50"/>
      <c r="AAE80" s="50"/>
      <c r="AAF80" s="50"/>
      <c r="AAG80" s="50"/>
      <c r="AAH80" s="50"/>
      <c r="AAI80" s="50"/>
      <c r="AAJ80" s="50"/>
      <c r="AAK80" s="50"/>
      <c r="AAL80" s="50"/>
      <c r="AAM80" s="50"/>
      <c r="AAN80" s="50"/>
      <c r="AAO80" s="50"/>
      <c r="AAP80" s="50"/>
      <c r="AAQ80" s="50"/>
      <c r="AAR80" s="50"/>
      <c r="AAS80" s="50"/>
      <c r="AAT80" s="50"/>
      <c r="AAU80" s="50"/>
      <c r="AAV80" s="50"/>
      <c r="AAW80" s="50"/>
      <c r="AAX80" s="50"/>
      <c r="AAY80" s="50"/>
      <c r="AAZ80" s="50"/>
      <c r="ABA80" s="50"/>
      <c r="ABB80" s="50"/>
      <c r="ABC80" s="50"/>
      <c r="ABD80" s="50"/>
      <c r="ABE80" s="50"/>
      <c r="ABF80" s="50"/>
      <c r="ABG80" s="50"/>
      <c r="ABH80" s="50"/>
      <c r="ABI80" s="50"/>
      <c r="ABJ80" s="50"/>
      <c r="ABK80" s="50"/>
      <c r="ABL80" s="50"/>
      <c r="ABM80" s="50"/>
      <c r="ABN80" s="50"/>
      <c r="ABO80" s="50"/>
      <c r="ABP80" s="50"/>
      <c r="ABQ80" s="50"/>
      <c r="ABR80" s="50"/>
      <c r="ABS80" s="50"/>
      <c r="ABT80" s="50"/>
      <c r="ABU80" s="50"/>
      <c r="ABV80" s="50"/>
      <c r="ABW80" s="50"/>
      <c r="ABX80" s="50"/>
      <c r="ABY80" s="50"/>
      <c r="ABZ80" s="50"/>
      <c r="ACA80" s="50"/>
      <c r="ACB80" s="50"/>
      <c r="ACC80" s="50"/>
      <c r="ACD80" s="50"/>
      <c r="ACE80" s="50"/>
      <c r="ACF80" s="50"/>
      <c r="ACG80" s="50"/>
      <c r="ACH80" s="50"/>
      <c r="ACI80" s="50"/>
      <c r="ACJ80" s="50"/>
      <c r="ACK80" s="50"/>
      <c r="ACL80" s="50"/>
      <c r="ACM80" s="50"/>
      <c r="ACN80" s="50"/>
      <c r="ACO80" s="50"/>
      <c r="ACP80" s="50"/>
      <c r="ACQ80" s="50"/>
      <c r="ACR80" s="50"/>
      <c r="ACS80" s="50"/>
      <c r="ACT80" s="50"/>
      <c r="ACU80" s="50"/>
      <c r="ACV80" s="50"/>
      <c r="ACW80" s="50"/>
      <c r="ACX80" s="50"/>
      <c r="ACY80" s="50"/>
      <c r="ACZ80" s="50"/>
      <c r="ADA80" s="50"/>
      <c r="ADB80" s="50"/>
      <c r="ADC80" s="50"/>
      <c r="ADD80" s="50"/>
      <c r="ADE80" s="50"/>
      <c r="ADF80" s="50"/>
      <c r="ADG80" s="50"/>
      <c r="ADH80" s="50"/>
      <c r="ADI80" s="50"/>
      <c r="ADJ80" s="50"/>
      <c r="ADK80" s="50"/>
      <c r="ADL80" s="50"/>
      <c r="ADM80" s="50"/>
      <c r="ADN80" s="50"/>
      <c r="ADO80" s="50"/>
      <c r="ADP80" s="50"/>
      <c r="ADQ80" s="50"/>
      <c r="ADR80" s="50"/>
      <c r="ADS80" s="50"/>
      <c r="ADT80" s="50"/>
      <c r="ADU80" s="50"/>
      <c r="ADV80" s="50"/>
      <c r="ADW80" s="50"/>
      <c r="ADX80" s="50"/>
      <c r="ADY80" s="50"/>
      <c r="ADZ80" s="50"/>
      <c r="AEA80" s="50"/>
      <c r="AEB80" s="50"/>
      <c r="AEC80" s="50"/>
      <c r="AED80" s="50"/>
      <c r="AEE80" s="50"/>
      <c r="AEF80" s="50"/>
      <c r="AEG80" s="50"/>
      <c r="AEH80" s="50"/>
      <c r="AEI80" s="50"/>
      <c r="AEJ80" s="50"/>
      <c r="AEK80" s="50"/>
      <c r="AEL80" s="50"/>
      <c r="AEM80" s="50"/>
      <c r="AEN80" s="50"/>
      <c r="AEO80" s="50"/>
      <c r="AEP80" s="50"/>
      <c r="AEQ80" s="50"/>
      <c r="AER80" s="50"/>
    </row>
    <row r="81" spans="1:824" s="51" customFormat="1" ht="95.25" customHeight="1" x14ac:dyDescent="0.3">
      <c r="A81" s="44">
        <v>51</v>
      </c>
      <c r="B81" s="62" t="s">
        <v>233</v>
      </c>
      <c r="C81" s="35">
        <v>3223005008</v>
      </c>
      <c r="D81" s="40" t="s">
        <v>95</v>
      </c>
      <c r="E81" s="34" t="s">
        <v>222</v>
      </c>
      <c r="F81" s="52" t="s">
        <v>77</v>
      </c>
      <c r="G81" s="34" t="s">
        <v>223</v>
      </c>
      <c r="H81" s="38">
        <v>35.9</v>
      </c>
      <c r="I81" s="39">
        <v>15</v>
      </c>
      <c r="J81" s="39">
        <f>7689982.97/1000</f>
        <v>7689.98297</v>
      </c>
      <c r="K81" s="39">
        <v>7955</v>
      </c>
      <c r="L81" s="39">
        <v>7784</v>
      </c>
      <c r="M81" s="38">
        <v>8255</v>
      </c>
      <c r="N81" s="38">
        <f>178310/1000</f>
        <v>178.31</v>
      </c>
      <c r="O81" s="38">
        <v>210</v>
      </c>
      <c r="P81" s="38">
        <v>123.4</v>
      </c>
      <c r="Q81" s="38">
        <v>210</v>
      </c>
      <c r="R81" s="38">
        <v>0</v>
      </c>
      <c r="S81" s="38">
        <v>0</v>
      </c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  <c r="KR81" s="50"/>
      <c r="KS81" s="50"/>
      <c r="KT81" s="50"/>
      <c r="KU81" s="50"/>
      <c r="KV81" s="50"/>
      <c r="KW81" s="50"/>
      <c r="KX81" s="50"/>
      <c r="KY81" s="50"/>
      <c r="KZ81" s="50"/>
      <c r="LA81" s="50"/>
      <c r="LB81" s="50"/>
      <c r="LC81" s="50"/>
      <c r="LD81" s="50"/>
      <c r="LE81" s="50"/>
      <c r="LF81" s="50"/>
      <c r="LG81" s="50"/>
      <c r="LH81" s="50"/>
      <c r="LI81" s="50"/>
      <c r="LJ81" s="50"/>
      <c r="LK81" s="50"/>
      <c r="LL81" s="50"/>
      <c r="LM81" s="50"/>
      <c r="LN81" s="50"/>
      <c r="LO81" s="50"/>
      <c r="LP81" s="50"/>
      <c r="LQ81" s="50"/>
      <c r="LR81" s="50"/>
      <c r="LS81" s="50"/>
      <c r="LT81" s="50"/>
      <c r="LU81" s="50"/>
      <c r="LV81" s="50"/>
      <c r="LW81" s="50"/>
      <c r="LX81" s="50"/>
      <c r="LY81" s="50"/>
      <c r="LZ81" s="50"/>
      <c r="MA81" s="50"/>
      <c r="MB81" s="50"/>
      <c r="MC81" s="50"/>
      <c r="MD81" s="50"/>
      <c r="ME81" s="50"/>
      <c r="MF81" s="50"/>
      <c r="MG81" s="50"/>
      <c r="MH81" s="50"/>
      <c r="MI81" s="50"/>
      <c r="MJ81" s="50"/>
      <c r="MK81" s="50"/>
      <c r="ML81" s="50"/>
      <c r="MM81" s="50"/>
      <c r="MN81" s="50"/>
      <c r="MO81" s="50"/>
      <c r="MP81" s="50"/>
      <c r="MQ81" s="50"/>
      <c r="MR81" s="50"/>
      <c r="MS81" s="50"/>
      <c r="MT81" s="50"/>
      <c r="MU81" s="50"/>
      <c r="MV81" s="50"/>
      <c r="MW81" s="50"/>
      <c r="MX81" s="50"/>
      <c r="MY81" s="50"/>
      <c r="MZ81" s="50"/>
      <c r="NA81" s="50"/>
      <c r="NB81" s="50"/>
      <c r="NC81" s="50"/>
      <c r="ND81" s="50"/>
      <c r="NE81" s="50"/>
      <c r="NF81" s="50"/>
      <c r="NG81" s="50"/>
      <c r="NH81" s="50"/>
      <c r="NI81" s="50"/>
      <c r="NJ81" s="50"/>
      <c r="NK81" s="50"/>
      <c r="NL81" s="50"/>
      <c r="NM81" s="50"/>
      <c r="NN81" s="50"/>
      <c r="NO81" s="50"/>
      <c r="NP81" s="50"/>
      <c r="NQ81" s="50"/>
      <c r="NR81" s="50"/>
      <c r="NS81" s="50"/>
      <c r="NT81" s="50"/>
      <c r="NU81" s="50"/>
      <c r="NV81" s="50"/>
      <c r="NW81" s="50"/>
      <c r="NX81" s="50"/>
      <c r="NY81" s="50"/>
      <c r="NZ81" s="50"/>
      <c r="OA81" s="50"/>
      <c r="OB81" s="50"/>
      <c r="OC81" s="50"/>
      <c r="OD81" s="50"/>
      <c r="OE81" s="50"/>
      <c r="OF81" s="50"/>
      <c r="OG81" s="50"/>
      <c r="OH81" s="50"/>
      <c r="OI81" s="50"/>
      <c r="OJ81" s="50"/>
      <c r="OK81" s="50"/>
      <c r="OL81" s="50"/>
      <c r="OM81" s="50"/>
      <c r="ON81" s="50"/>
      <c r="OO81" s="50"/>
      <c r="OP81" s="50"/>
      <c r="OQ81" s="50"/>
      <c r="OR81" s="50"/>
      <c r="OS81" s="50"/>
      <c r="OT81" s="50"/>
      <c r="OU81" s="50"/>
      <c r="OV81" s="50"/>
      <c r="OW81" s="50"/>
      <c r="OX81" s="50"/>
      <c r="OY81" s="50"/>
      <c r="OZ81" s="50"/>
      <c r="PA81" s="50"/>
      <c r="PB81" s="50"/>
      <c r="PC81" s="50"/>
      <c r="PD81" s="50"/>
      <c r="PE81" s="50"/>
      <c r="PF81" s="50"/>
      <c r="PG81" s="50"/>
      <c r="PH81" s="50"/>
      <c r="PI81" s="50"/>
      <c r="PJ81" s="50"/>
      <c r="PK81" s="50"/>
      <c r="PL81" s="50"/>
      <c r="PM81" s="50"/>
      <c r="PN81" s="50"/>
      <c r="PO81" s="50"/>
      <c r="PP81" s="50"/>
      <c r="PQ81" s="50"/>
      <c r="PR81" s="50"/>
      <c r="PS81" s="50"/>
      <c r="PT81" s="50"/>
      <c r="PU81" s="50"/>
      <c r="PV81" s="50"/>
      <c r="PW81" s="50"/>
      <c r="PX81" s="50"/>
      <c r="PY81" s="50"/>
      <c r="PZ81" s="50"/>
      <c r="QA81" s="50"/>
      <c r="QB81" s="50"/>
      <c r="QC81" s="50"/>
      <c r="QD81" s="50"/>
      <c r="QE81" s="50"/>
      <c r="QF81" s="50"/>
      <c r="QG81" s="50"/>
      <c r="QH81" s="50"/>
      <c r="QI81" s="50"/>
      <c r="QJ81" s="50"/>
      <c r="QK81" s="50"/>
      <c r="QL81" s="50"/>
      <c r="QM81" s="50"/>
      <c r="QN81" s="50"/>
      <c r="QO81" s="50"/>
      <c r="QP81" s="50"/>
      <c r="QQ81" s="50"/>
      <c r="QR81" s="50"/>
      <c r="QS81" s="50"/>
      <c r="QT81" s="50"/>
      <c r="QU81" s="50"/>
      <c r="QV81" s="50"/>
      <c r="QW81" s="50"/>
      <c r="QX81" s="50"/>
      <c r="QY81" s="50"/>
      <c r="QZ81" s="50"/>
      <c r="RA81" s="50"/>
      <c r="RB81" s="50"/>
      <c r="RC81" s="50"/>
      <c r="RD81" s="50"/>
      <c r="RE81" s="50"/>
      <c r="RF81" s="50"/>
      <c r="RG81" s="50"/>
      <c r="RH81" s="50"/>
      <c r="RI81" s="50"/>
      <c r="RJ81" s="50"/>
      <c r="RK81" s="50"/>
      <c r="RL81" s="50"/>
      <c r="RM81" s="50"/>
      <c r="RN81" s="50"/>
      <c r="RO81" s="50"/>
      <c r="RP81" s="50"/>
      <c r="RQ81" s="50"/>
      <c r="RR81" s="50"/>
      <c r="RS81" s="50"/>
      <c r="RT81" s="50"/>
      <c r="RU81" s="50"/>
      <c r="RV81" s="50"/>
      <c r="RW81" s="50"/>
      <c r="RX81" s="50"/>
      <c r="RY81" s="50"/>
      <c r="RZ81" s="50"/>
      <c r="SA81" s="50"/>
      <c r="SB81" s="50"/>
      <c r="SC81" s="50"/>
      <c r="SD81" s="50"/>
      <c r="SE81" s="50"/>
      <c r="SF81" s="50"/>
      <c r="SG81" s="50"/>
      <c r="SH81" s="50"/>
      <c r="SI81" s="50"/>
      <c r="SJ81" s="50"/>
      <c r="SK81" s="50"/>
      <c r="SL81" s="50"/>
      <c r="SM81" s="50"/>
      <c r="SN81" s="50"/>
      <c r="SO81" s="50"/>
      <c r="SP81" s="50"/>
      <c r="SQ81" s="50"/>
      <c r="SR81" s="50"/>
      <c r="SS81" s="50"/>
      <c r="ST81" s="50"/>
      <c r="SU81" s="50"/>
      <c r="SV81" s="50"/>
      <c r="SW81" s="50"/>
      <c r="SX81" s="50"/>
      <c r="SY81" s="50"/>
      <c r="SZ81" s="50"/>
      <c r="TA81" s="50"/>
      <c r="TB81" s="50"/>
      <c r="TC81" s="50"/>
      <c r="TD81" s="50"/>
      <c r="TE81" s="50"/>
      <c r="TF81" s="50"/>
      <c r="TG81" s="50"/>
      <c r="TH81" s="50"/>
      <c r="TI81" s="50"/>
      <c r="TJ81" s="50"/>
      <c r="TK81" s="50"/>
      <c r="TL81" s="50"/>
      <c r="TM81" s="50"/>
      <c r="TN81" s="50"/>
      <c r="TO81" s="50"/>
      <c r="TP81" s="50"/>
      <c r="TQ81" s="50"/>
      <c r="TR81" s="50"/>
      <c r="TS81" s="50"/>
      <c r="TT81" s="50"/>
      <c r="TU81" s="50"/>
      <c r="TV81" s="50"/>
      <c r="TW81" s="50"/>
      <c r="TX81" s="50"/>
      <c r="TY81" s="50"/>
      <c r="TZ81" s="50"/>
      <c r="UA81" s="50"/>
      <c r="UB81" s="50"/>
      <c r="UC81" s="50"/>
      <c r="UD81" s="50"/>
      <c r="UE81" s="50"/>
      <c r="UF81" s="50"/>
      <c r="UG81" s="50"/>
      <c r="UH81" s="50"/>
      <c r="UI81" s="50"/>
      <c r="UJ81" s="50"/>
      <c r="UK81" s="50"/>
      <c r="UL81" s="50"/>
      <c r="UM81" s="50"/>
      <c r="UN81" s="50"/>
      <c r="UO81" s="50"/>
      <c r="UP81" s="50"/>
      <c r="UQ81" s="50"/>
      <c r="UR81" s="50"/>
      <c r="US81" s="50"/>
      <c r="UT81" s="50"/>
      <c r="UU81" s="50"/>
      <c r="UV81" s="50"/>
      <c r="UW81" s="50"/>
      <c r="UX81" s="50"/>
      <c r="UY81" s="50"/>
      <c r="UZ81" s="50"/>
      <c r="VA81" s="50"/>
      <c r="VB81" s="50"/>
      <c r="VC81" s="50"/>
      <c r="VD81" s="50"/>
      <c r="VE81" s="50"/>
      <c r="VF81" s="50"/>
      <c r="VG81" s="50"/>
      <c r="VH81" s="50"/>
      <c r="VI81" s="50"/>
      <c r="VJ81" s="50"/>
      <c r="VK81" s="50"/>
      <c r="VL81" s="50"/>
      <c r="VM81" s="50"/>
      <c r="VN81" s="50"/>
      <c r="VO81" s="50"/>
      <c r="VP81" s="50"/>
      <c r="VQ81" s="50"/>
      <c r="VR81" s="50"/>
      <c r="VS81" s="50"/>
      <c r="VT81" s="50"/>
      <c r="VU81" s="50"/>
      <c r="VV81" s="50"/>
      <c r="VW81" s="50"/>
      <c r="VX81" s="50"/>
      <c r="VY81" s="50"/>
      <c r="VZ81" s="50"/>
      <c r="WA81" s="50"/>
      <c r="WB81" s="50"/>
      <c r="WC81" s="50"/>
      <c r="WD81" s="50"/>
      <c r="WE81" s="50"/>
      <c r="WF81" s="50"/>
      <c r="WG81" s="50"/>
      <c r="WH81" s="50"/>
      <c r="WI81" s="50"/>
      <c r="WJ81" s="50"/>
      <c r="WK81" s="50"/>
      <c r="WL81" s="50"/>
      <c r="WM81" s="50"/>
      <c r="WN81" s="50"/>
      <c r="WO81" s="50"/>
      <c r="WP81" s="50"/>
      <c r="WQ81" s="50"/>
      <c r="WR81" s="50"/>
      <c r="WS81" s="50"/>
      <c r="WT81" s="50"/>
      <c r="WU81" s="50"/>
      <c r="WV81" s="50"/>
      <c r="WW81" s="50"/>
      <c r="WX81" s="50"/>
      <c r="WY81" s="50"/>
      <c r="WZ81" s="50"/>
      <c r="XA81" s="50"/>
      <c r="XB81" s="50"/>
      <c r="XC81" s="50"/>
      <c r="XD81" s="50"/>
      <c r="XE81" s="50"/>
      <c r="XF81" s="50"/>
      <c r="XG81" s="50"/>
      <c r="XH81" s="50"/>
      <c r="XI81" s="50"/>
      <c r="XJ81" s="50"/>
      <c r="XK81" s="50"/>
      <c r="XL81" s="50"/>
      <c r="XM81" s="50"/>
      <c r="XN81" s="50"/>
      <c r="XO81" s="50"/>
      <c r="XP81" s="50"/>
      <c r="XQ81" s="50"/>
      <c r="XR81" s="50"/>
      <c r="XS81" s="50"/>
      <c r="XT81" s="50"/>
      <c r="XU81" s="50"/>
      <c r="XV81" s="50"/>
      <c r="XW81" s="50"/>
      <c r="XX81" s="50"/>
      <c r="XY81" s="50"/>
      <c r="XZ81" s="50"/>
      <c r="YA81" s="50"/>
      <c r="YB81" s="50"/>
      <c r="YC81" s="50"/>
      <c r="YD81" s="50"/>
      <c r="YE81" s="50"/>
      <c r="YF81" s="50"/>
      <c r="YG81" s="50"/>
      <c r="YH81" s="50"/>
      <c r="YI81" s="50"/>
      <c r="YJ81" s="50"/>
      <c r="YK81" s="50"/>
      <c r="YL81" s="50"/>
      <c r="YM81" s="50"/>
      <c r="YN81" s="50"/>
      <c r="YO81" s="50"/>
      <c r="YP81" s="50"/>
      <c r="YQ81" s="50"/>
      <c r="YR81" s="50"/>
      <c r="YS81" s="50"/>
      <c r="YT81" s="50"/>
      <c r="YU81" s="50"/>
      <c r="YV81" s="50"/>
      <c r="YW81" s="50"/>
      <c r="YX81" s="50"/>
      <c r="YY81" s="50"/>
      <c r="YZ81" s="50"/>
      <c r="ZA81" s="50"/>
      <c r="ZB81" s="50"/>
      <c r="ZC81" s="50"/>
      <c r="ZD81" s="50"/>
      <c r="ZE81" s="50"/>
      <c r="ZF81" s="50"/>
      <c r="ZG81" s="50"/>
      <c r="ZH81" s="50"/>
      <c r="ZI81" s="50"/>
      <c r="ZJ81" s="50"/>
      <c r="ZK81" s="50"/>
      <c r="ZL81" s="50"/>
      <c r="ZM81" s="50"/>
      <c r="ZN81" s="50"/>
      <c r="ZO81" s="50"/>
      <c r="ZP81" s="50"/>
      <c r="ZQ81" s="50"/>
      <c r="ZR81" s="50"/>
      <c r="ZS81" s="50"/>
      <c r="ZT81" s="50"/>
      <c r="ZU81" s="50"/>
      <c r="ZV81" s="50"/>
      <c r="ZW81" s="50"/>
      <c r="ZX81" s="50"/>
      <c r="ZY81" s="50"/>
      <c r="ZZ81" s="50"/>
      <c r="AAA81" s="50"/>
      <c r="AAB81" s="50"/>
      <c r="AAC81" s="50"/>
      <c r="AAD81" s="50"/>
      <c r="AAE81" s="50"/>
      <c r="AAF81" s="50"/>
      <c r="AAG81" s="50"/>
      <c r="AAH81" s="50"/>
      <c r="AAI81" s="50"/>
      <c r="AAJ81" s="50"/>
      <c r="AAK81" s="50"/>
      <c r="AAL81" s="50"/>
      <c r="AAM81" s="50"/>
      <c r="AAN81" s="50"/>
      <c r="AAO81" s="50"/>
      <c r="AAP81" s="50"/>
      <c r="AAQ81" s="50"/>
      <c r="AAR81" s="50"/>
      <c r="AAS81" s="50"/>
      <c r="AAT81" s="50"/>
      <c r="AAU81" s="50"/>
      <c r="AAV81" s="50"/>
      <c r="AAW81" s="50"/>
      <c r="AAX81" s="50"/>
      <c r="AAY81" s="50"/>
      <c r="AAZ81" s="50"/>
      <c r="ABA81" s="50"/>
      <c r="ABB81" s="50"/>
      <c r="ABC81" s="50"/>
      <c r="ABD81" s="50"/>
      <c r="ABE81" s="50"/>
      <c r="ABF81" s="50"/>
      <c r="ABG81" s="50"/>
      <c r="ABH81" s="50"/>
      <c r="ABI81" s="50"/>
      <c r="ABJ81" s="50"/>
      <c r="ABK81" s="50"/>
      <c r="ABL81" s="50"/>
      <c r="ABM81" s="50"/>
      <c r="ABN81" s="50"/>
      <c r="ABO81" s="50"/>
      <c r="ABP81" s="50"/>
      <c r="ABQ81" s="50"/>
      <c r="ABR81" s="50"/>
      <c r="ABS81" s="50"/>
      <c r="ABT81" s="50"/>
      <c r="ABU81" s="50"/>
      <c r="ABV81" s="50"/>
      <c r="ABW81" s="50"/>
      <c r="ABX81" s="50"/>
      <c r="ABY81" s="50"/>
      <c r="ABZ81" s="50"/>
      <c r="ACA81" s="50"/>
      <c r="ACB81" s="50"/>
      <c r="ACC81" s="50"/>
      <c r="ACD81" s="50"/>
      <c r="ACE81" s="50"/>
      <c r="ACF81" s="50"/>
      <c r="ACG81" s="50"/>
      <c r="ACH81" s="50"/>
      <c r="ACI81" s="50"/>
      <c r="ACJ81" s="50"/>
      <c r="ACK81" s="50"/>
      <c r="ACL81" s="50"/>
      <c r="ACM81" s="50"/>
      <c r="ACN81" s="50"/>
      <c r="ACO81" s="50"/>
      <c r="ACP81" s="50"/>
      <c r="ACQ81" s="50"/>
      <c r="ACR81" s="50"/>
      <c r="ACS81" s="50"/>
      <c r="ACT81" s="50"/>
      <c r="ACU81" s="50"/>
      <c r="ACV81" s="50"/>
      <c r="ACW81" s="50"/>
      <c r="ACX81" s="50"/>
      <c r="ACY81" s="50"/>
      <c r="ACZ81" s="50"/>
      <c r="ADA81" s="50"/>
      <c r="ADB81" s="50"/>
      <c r="ADC81" s="50"/>
      <c r="ADD81" s="50"/>
      <c r="ADE81" s="50"/>
      <c r="ADF81" s="50"/>
      <c r="ADG81" s="50"/>
      <c r="ADH81" s="50"/>
      <c r="ADI81" s="50"/>
      <c r="ADJ81" s="50"/>
      <c r="ADK81" s="50"/>
      <c r="ADL81" s="50"/>
      <c r="ADM81" s="50"/>
      <c r="ADN81" s="50"/>
      <c r="ADO81" s="50"/>
      <c r="ADP81" s="50"/>
      <c r="ADQ81" s="50"/>
      <c r="ADR81" s="50"/>
      <c r="ADS81" s="50"/>
      <c r="ADT81" s="50"/>
      <c r="ADU81" s="50"/>
      <c r="ADV81" s="50"/>
      <c r="ADW81" s="50"/>
      <c r="ADX81" s="50"/>
      <c r="ADY81" s="50"/>
      <c r="ADZ81" s="50"/>
      <c r="AEA81" s="50"/>
      <c r="AEB81" s="50"/>
      <c r="AEC81" s="50"/>
      <c r="AED81" s="50"/>
      <c r="AEE81" s="50"/>
      <c r="AEF81" s="50"/>
      <c r="AEG81" s="50"/>
      <c r="AEH81" s="50"/>
      <c r="AEI81" s="50"/>
      <c r="AEJ81" s="50"/>
      <c r="AEK81" s="50"/>
      <c r="AEL81" s="50"/>
      <c r="AEM81" s="50"/>
      <c r="AEN81" s="50"/>
      <c r="AEO81" s="50"/>
      <c r="AEP81" s="50"/>
      <c r="AEQ81" s="50"/>
      <c r="AER81" s="50"/>
    </row>
    <row r="82" spans="1:824" s="2" customFormat="1" ht="24.95" hidden="1" customHeight="1" x14ac:dyDescent="0.3">
      <c r="A82" s="42"/>
      <c r="B82" s="62" t="s">
        <v>234</v>
      </c>
      <c r="C82" s="45">
        <v>3252000043</v>
      </c>
      <c r="D82" s="40" t="s">
        <v>95</v>
      </c>
      <c r="E82" s="46" t="s">
        <v>224</v>
      </c>
      <c r="F82" s="37" t="s">
        <v>78</v>
      </c>
      <c r="G82" s="46" t="s">
        <v>225</v>
      </c>
      <c r="H82" s="38">
        <v>11</v>
      </c>
      <c r="I82" s="39">
        <v>5</v>
      </c>
      <c r="J82" s="39">
        <f>2645347.68/1000</f>
        <v>2645.3476800000003</v>
      </c>
      <c r="K82" s="39">
        <v>3131</v>
      </c>
      <c r="L82" s="39"/>
      <c r="M82" s="38"/>
      <c r="N82" s="38">
        <f>13381.75/1000</f>
        <v>13.38175</v>
      </c>
      <c r="O82" s="38">
        <v>25</v>
      </c>
      <c r="P82" s="38">
        <f>6220/1000</f>
        <v>6.22</v>
      </c>
      <c r="Q82" s="38">
        <v>25</v>
      </c>
      <c r="R82" s="38">
        <v>658.6</v>
      </c>
      <c r="S82" s="38">
        <f>1767/10000</f>
        <v>0.1767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  <c r="KH82" s="12"/>
      <c r="KI82" s="12"/>
      <c r="KJ82" s="12"/>
      <c r="KK82" s="12"/>
      <c r="KL82" s="12"/>
      <c r="KM82" s="12"/>
      <c r="KN82" s="12"/>
      <c r="KO82" s="12"/>
      <c r="KP82" s="12"/>
      <c r="KQ82" s="12"/>
      <c r="KR82" s="12"/>
      <c r="KS82" s="12"/>
      <c r="KT82" s="12"/>
      <c r="KU82" s="12"/>
      <c r="KV82" s="12"/>
      <c r="KW82" s="12"/>
      <c r="KX82" s="12"/>
      <c r="KY82" s="12"/>
      <c r="KZ82" s="12"/>
      <c r="LA82" s="12"/>
      <c r="LB82" s="12"/>
      <c r="LC82" s="12"/>
      <c r="LD82" s="12"/>
      <c r="LE82" s="12"/>
      <c r="LF82" s="12"/>
      <c r="LG82" s="12"/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/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  <c r="NM82" s="12"/>
      <c r="NN82" s="12"/>
      <c r="NO82" s="12"/>
      <c r="NP82" s="12"/>
      <c r="NQ82" s="12"/>
      <c r="NR82" s="12"/>
      <c r="NS82" s="12"/>
      <c r="NT82" s="12"/>
      <c r="NU82" s="12"/>
      <c r="NV82" s="12"/>
      <c r="NW82" s="12"/>
      <c r="NX82" s="12"/>
      <c r="NY82" s="12"/>
      <c r="NZ82" s="12"/>
      <c r="OA82" s="12"/>
      <c r="OB82" s="12"/>
      <c r="OC82" s="12"/>
      <c r="OD82" s="12"/>
      <c r="OE82" s="12"/>
      <c r="OF82" s="12"/>
      <c r="OG82" s="12"/>
      <c r="OH82" s="12"/>
      <c r="OI82" s="12"/>
      <c r="OJ82" s="12"/>
      <c r="OK82" s="12"/>
      <c r="OL82" s="12"/>
      <c r="OM82" s="12"/>
      <c r="ON82" s="12"/>
      <c r="OO82" s="12"/>
      <c r="OP82" s="12"/>
      <c r="OQ82" s="12"/>
      <c r="OR82" s="12"/>
      <c r="OS82" s="12"/>
      <c r="OT82" s="12"/>
      <c r="OU82" s="12"/>
      <c r="OV82" s="12"/>
      <c r="OW82" s="12"/>
      <c r="OX82" s="12"/>
      <c r="OY82" s="12"/>
      <c r="OZ82" s="12"/>
      <c r="PA82" s="12"/>
      <c r="PB82" s="12"/>
      <c r="PC82" s="12"/>
      <c r="PD82" s="12"/>
      <c r="PE82" s="12"/>
      <c r="PF82" s="12"/>
      <c r="PG82" s="12"/>
      <c r="PH82" s="12"/>
      <c r="PI82" s="12"/>
      <c r="PJ82" s="12"/>
      <c r="PK82" s="12"/>
      <c r="PL82" s="12"/>
      <c r="PM82" s="12"/>
      <c r="PN82" s="12"/>
      <c r="PO82" s="12"/>
      <c r="PP82" s="12"/>
      <c r="PQ82" s="12"/>
      <c r="PR82" s="12"/>
      <c r="PS82" s="12"/>
      <c r="PT82" s="12"/>
      <c r="PU82" s="12"/>
      <c r="PV82" s="12"/>
      <c r="PW82" s="12"/>
      <c r="PX82" s="12"/>
      <c r="PY82" s="12"/>
      <c r="PZ82" s="12"/>
      <c r="QA82" s="12"/>
      <c r="QB82" s="12"/>
      <c r="QC82" s="12"/>
      <c r="QD82" s="12"/>
      <c r="QE82" s="12"/>
      <c r="QF82" s="12"/>
      <c r="QG82" s="12"/>
      <c r="QH82" s="12"/>
      <c r="QI82" s="12"/>
      <c r="QJ82" s="12"/>
      <c r="QK82" s="12"/>
      <c r="QL82" s="12"/>
      <c r="QM82" s="12"/>
      <c r="QN82" s="12"/>
      <c r="QO82" s="12"/>
      <c r="QP82" s="12"/>
      <c r="QQ82" s="12"/>
      <c r="QR82" s="12"/>
      <c r="QS82" s="12"/>
      <c r="QT82" s="12"/>
      <c r="QU82" s="12"/>
      <c r="QV82" s="12"/>
      <c r="QW82" s="12"/>
      <c r="QX82" s="12"/>
      <c r="QY82" s="12"/>
      <c r="QZ82" s="12"/>
      <c r="RA82" s="12"/>
      <c r="RB82" s="12"/>
      <c r="RC82" s="12"/>
      <c r="RD82" s="12"/>
      <c r="RE82" s="12"/>
      <c r="RF82" s="12"/>
      <c r="RG82" s="12"/>
      <c r="RH82" s="12"/>
      <c r="RI82" s="12"/>
      <c r="RJ82" s="12"/>
      <c r="RK82" s="12"/>
      <c r="RL82" s="12"/>
      <c r="RM82" s="12"/>
      <c r="RN82" s="12"/>
      <c r="RO82" s="12"/>
      <c r="RP82" s="12"/>
      <c r="RQ82" s="12"/>
      <c r="RR82" s="12"/>
      <c r="RS82" s="12"/>
      <c r="RT82" s="12"/>
      <c r="RU82" s="12"/>
      <c r="RV82" s="12"/>
      <c r="RW82" s="12"/>
      <c r="RX82" s="12"/>
      <c r="RY82" s="12"/>
      <c r="RZ82" s="12"/>
      <c r="SA82" s="12"/>
      <c r="SB82" s="12"/>
      <c r="SC82" s="12"/>
      <c r="SD82" s="12"/>
      <c r="SE82" s="12"/>
      <c r="SF82" s="12"/>
      <c r="SG82" s="12"/>
      <c r="SH82" s="12"/>
      <c r="SI82" s="12"/>
      <c r="SJ82" s="12"/>
      <c r="SK82" s="12"/>
      <c r="SL82" s="12"/>
      <c r="SM82" s="12"/>
      <c r="SN82" s="12"/>
      <c r="SO82" s="12"/>
      <c r="SP82" s="12"/>
      <c r="SQ82" s="12"/>
      <c r="SR82" s="12"/>
      <c r="SS82" s="12"/>
      <c r="ST82" s="12"/>
      <c r="SU82" s="12"/>
      <c r="SV82" s="12"/>
      <c r="SW82" s="12"/>
      <c r="SX82" s="12"/>
      <c r="SY82" s="12"/>
      <c r="SZ82" s="12"/>
      <c r="TA82" s="12"/>
      <c r="TB82" s="12"/>
      <c r="TC82" s="12"/>
      <c r="TD82" s="12"/>
      <c r="TE82" s="12"/>
      <c r="TF82" s="12"/>
      <c r="TG82" s="12"/>
      <c r="TH82" s="12"/>
      <c r="TI82" s="12"/>
      <c r="TJ82" s="12"/>
      <c r="TK82" s="12"/>
      <c r="TL82" s="12"/>
      <c r="TM82" s="12"/>
      <c r="TN82" s="12"/>
      <c r="TO82" s="12"/>
      <c r="TP82" s="12"/>
      <c r="TQ82" s="12"/>
      <c r="TR82" s="12"/>
      <c r="TS82" s="12"/>
      <c r="TT82" s="12"/>
      <c r="TU82" s="12"/>
      <c r="TV82" s="12"/>
      <c r="TW82" s="12"/>
      <c r="TX82" s="12"/>
      <c r="TY82" s="12"/>
      <c r="TZ82" s="12"/>
      <c r="UA82" s="12"/>
      <c r="UB82" s="12"/>
      <c r="UC82" s="12"/>
      <c r="UD82" s="12"/>
      <c r="UE82" s="12"/>
      <c r="UF82" s="12"/>
      <c r="UG82" s="12"/>
      <c r="UH82" s="12"/>
      <c r="UI82" s="12"/>
      <c r="UJ82" s="12"/>
      <c r="UK82" s="12"/>
      <c r="UL82" s="12"/>
      <c r="UM82" s="12"/>
      <c r="UN82" s="12"/>
      <c r="UO82" s="12"/>
      <c r="UP82" s="12"/>
      <c r="UQ82" s="12"/>
      <c r="UR82" s="12"/>
      <c r="US82" s="12"/>
      <c r="UT82" s="12"/>
      <c r="UU82" s="12"/>
      <c r="UV82" s="12"/>
      <c r="UW82" s="12"/>
      <c r="UX82" s="12"/>
      <c r="UY82" s="12"/>
      <c r="UZ82" s="12"/>
      <c r="VA82" s="12"/>
      <c r="VB82" s="12"/>
      <c r="VC82" s="12"/>
      <c r="VD82" s="12"/>
      <c r="VE82" s="12"/>
      <c r="VF82" s="12"/>
      <c r="VG82" s="12"/>
      <c r="VH82" s="12"/>
      <c r="VI82" s="12"/>
      <c r="VJ82" s="12"/>
      <c r="VK82" s="12"/>
      <c r="VL82" s="12"/>
      <c r="VM82" s="12"/>
      <c r="VN82" s="12"/>
      <c r="VO82" s="12"/>
      <c r="VP82" s="12"/>
      <c r="VQ82" s="12"/>
      <c r="VR82" s="12"/>
      <c r="VS82" s="12"/>
      <c r="VT82" s="12"/>
      <c r="VU82" s="12"/>
      <c r="VV82" s="12"/>
      <c r="VW82" s="12"/>
      <c r="VX82" s="12"/>
      <c r="VY82" s="12"/>
      <c r="VZ82" s="12"/>
      <c r="WA82" s="12"/>
      <c r="WB82" s="12"/>
      <c r="WC82" s="12"/>
      <c r="WD82" s="12"/>
      <c r="WE82" s="12"/>
      <c r="WF82" s="12"/>
      <c r="WG82" s="12"/>
      <c r="WH82" s="12"/>
      <c r="WI82" s="12"/>
      <c r="WJ82" s="12"/>
      <c r="WK82" s="12"/>
      <c r="WL82" s="12"/>
      <c r="WM82" s="12"/>
      <c r="WN82" s="12"/>
      <c r="WO82" s="12"/>
      <c r="WP82" s="12"/>
      <c r="WQ82" s="12"/>
      <c r="WR82" s="12"/>
      <c r="WS82" s="12"/>
      <c r="WT82" s="12"/>
      <c r="WU82" s="12"/>
      <c r="WV82" s="12"/>
      <c r="WW82" s="12"/>
      <c r="WX82" s="12"/>
      <c r="WY82" s="12"/>
      <c r="WZ82" s="12"/>
      <c r="XA82" s="12"/>
      <c r="XB82" s="12"/>
      <c r="XC82" s="12"/>
      <c r="XD82" s="12"/>
      <c r="XE82" s="12"/>
      <c r="XF82" s="12"/>
      <c r="XG82" s="12"/>
      <c r="XH82" s="12"/>
      <c r="XI82" s="12"/>
      <c r="XJ82" s="12"/>
      <c r="XK82" s="12"/>
      <c r="XL82" s="12"/>
      <c r="XM82" s="12"/>
      <c r="XN82" s="12"/>
      <c r="XO82" s="12"/>
      <c r="XP82" s="12"/>
      <c r="XQ82" s="12"/>
      <c r="XR82" s="12"/>
      <c r="XS82" s="12"/>
      <c r="XT82" s="12"/>
      <c r="XU82" s="12"/>
      <c r="XV82" s="12"/>
      <c r="XW82" s="12"/>
      <c r="XX82" s="12"/>
      <c r="XY82" s="12"/>
      <c r="XZ82" s="12"/>
      <c r="YA82" s="12"/>
      <c r="YB82" s="12"/>
      <c r="YC82" s="12"/>
      <c r="YD82" s="12"/>
      <c r="YE82" s="12"/>
      <c r="YF82" s="12"/>
      <c r="YG82" s="12"/>
      <c r="YH82" s="12"/>
      <c r="YI82" s="12"/>
      <c r="YJ82" s="12"/>
      <c r="YK82" s="12"/>
      <c r="YL82" s="12"/>
      <c r="YM82" s="12"/>
      <c r="YN82" s="12"/>
      <c r="YO82" s="12"/>
      <c r="YP82" s="12"/>
      <c r="YQ82" s="12"/>
      <c r="YR82" s="12"/>
      <c r="YS82" s="12"/>
      <c r="YT82" s="12"/>
      <c r="YU82" s="12"/>
      <c r="YV82" s="12"/>
      <c r="YW82" s="12"/>
      <c r="YX82" s="12"/>
      <c r="YY82" s="12"/>
      <c r="YZ82" s="12"/>
      <c r="ZA82" s="12"/>
      <c r="ZB82" s="12"/>
      <c r="ZC82" s="12"/>
      <c r="ZD82" s="12"/>
      <c r="ZE82" s="12"/>
      <c r="ZF82" s="12"/>
      <c r="ZG82" s="12"/>
      <c r="ZH82" s="12"/>
      <c r="ZI82" s="12"/>
      <c r="ZJ82" s="12"/>
      <c r="ZK82" s="12"/>
      <c r="ZL82" s="12"/>
      <c r="ZM82" s="12"/>
      <c r="ZN82" s="12"/>
      <c r="ZO82" s="12"/>
      <c r="ZP82" s="12"/>
      <c r="ZQ82" s="12"/>
      <c r="ZR82" s="12"/>
      <c r="ZS82" s="12"/>
      <c r="ZT82" s="12"/>
      <c r="ZU82" s="12"/>
      <c r="ZV82" s="12"/>
      <c r="ZW82" s="12"/>
      <c r="ZX82" s="12"/>
      <c r="ZY82" s="12"/>
      <c r="ZZ82" s="12"/>
      <c r="AAA82" s="12"/>
      <c r="AAB82" s="12"/>
      <c r="AAC82" s="12"/>
      <c r="AAD82" s="12"/>
      <c r="AAE82" s="12"/>
      <c r="AAF82" s="12"/>
      <c r="AAG82" s="12"/>
      <c r="AAH82" s="12"/>
      <c r="AAI82" s="12"/>
      <c r="AAJ82" s="12"/>
      <c r="AAK82" s="12"/>
      <c r="AAL82" s="12"/>
      <c r="AAM82" s="12"/>
      <c r="AAN82" s="12"/>
      <c r="AAO82" s="12"/>
      <c r="AAP82" s="12"/>
      <c r="AAQ82" s="12"/>
      <c r="AAR82" s="12"/>
      <c r="AAS82" s="12"/>
      <c r="AAT82" s="12"/>
      <c r="AAU82" s="12"/>
      <c r="AAV82" s="12"/>
      <c r="AAW82" s="12"/>
      <c r="AAX82" s="12"/>
      <c r="AAY82" s="12"/>
      <c r="AAZ82" s="12"/>
      <c r="ABA82" s="12"/>
      <c r="ABB82" s="12"/>
      <c r="ABC82" s="12"/>
      <c r="ABD82" s="12"/>
      <c r="ABE82" s="12"/>
      <c r="ABF82" s="12"/>
      <c r="ABG82" s="12"/>
      <c r="ABH82" s="12"/>
      <c r="ABI82" s="12"/>
      <c r="ABJ82" s="12"/>
      <c r="ABK82" s="12"/>
      <c r="ABL82" s="12"/>
      <c r="ABM82" s="12"/>
      <c r="ABN82" s="12"/>
      <c r="ABO82" s="12"/>
      <c r="ABP82" s="12"/>
      <c r="ABQ82" s="12"/>
      <c r="ABR82" s="12"/>
      <c r="ABS82" s="12"/>
      <c r="ABT82" s="12"/>
      <c r="ABU82" s="12"/>
      <c r="ABV82" s="12"/>
      <c r="ABW82" s="12"/>
      <c r="ABX82" s="12"/>
      <c r="ABY82" s="12"/>
      <c r="ABZ82" s="12"/>
      <c r="ACA82" s="12"/>
      <c r="ACB82" s="12"/>
      <c r="ACC82" s="12"/>
      <c r="ACD82" s="12"/>
      <c r="ACE82" s="12"/>
      <c r="ACF82" s="12"/>
      <c r="ACG82" s="12"/>
      <c r="ACH82" s="12"/>
      <c r="ACI82" s="12"/>
      <c r="ACJ82" s="12"/>
      <c r="ACK82" s="12"/>
      <c r="ACL82" s="12"/>
      <c r="ACM82" s="12"/>
      <c r="ACN82" s="12"/>
      <c r="ACO82" s="12"/>
      <c r="ACP82" s="12"/>
      <c r="ACQ82" s="12"/>
      <c r="ACR82" s="12"/>
      <c r="ACS82" s="12"/>
      <c r="ACT82" s="12"/>
      <c r="ACU82" s="12"/>
      <c r="ACV82" s="12"/>
      <c r="ACW82" s="12"/>
      <c r="ACX82" s="12"/>
      <c r="ACY82" s="12"/>
      <c r="ACZ82" s="12"/>
      <c r="ADA82" s="12"/>
      <c r="ADB82" s="12"/>
      <c r="ADC82" s="12"/>
      <c r="ADD82" s="12"/>
      <c r="ADE82" s="12"/>
      <c r="ADF82" s="12"/>
      <c r="ADG82" s="12"/>
      <c r="ADH82" s="12"/>
      <c r="ADI82" s="12"/>
      <c r="ADJ82" s="12"/>
      <c r="ADK82" s="12"/>
      <c r="ADL82" s="12"/>
      <c r="ADM82" s="12"/>
      <c r="ADN82" s="12"/>
      <c r="ADO82" s="12"/>
      <c r="ADP82" s="12"/>
      <c r="ADQ82" s="12"/>
      <c r="ADR82" s="12"/>
      <c r="ADS82" s="12"/>
      <c r="ADT82" s="12"/>
      <c r="ADU82" s="12"/>
      <c r="ADV82" s="12"/>
      <c r="ADW82" s="12"/>
      <c r="ADX82" s="12"/>
      <c r="ADY82" s="12"/>
      <c r="ADZ82" s="12"/>
      <c r="AEA82" s="12"/>
      <c r="AEB82" s="12"/>
      <c r="AEC82" s="12"/>
      <c r="AED82" s="12"/>
      <c r="AEE82" s="12"/>
      <c r="AEF82" s="12"/>
      <c r="AEG82" s="12"/>
      <c r="AEH82" s="12"/>
      <c r="AEI82" s="12"/>
      <c r="AEJ82" s="12"/>
      <c r="AEK82" s="12"/>
      <c r="AEL82" s="12"/>
      <c r="AEM82" s="12"/>
      <c r="AEN82" s="12"/>
      <c r="AEO82" s="12"/>
      <c r="AEP82" s="12"/>
      <c r="AEQ82" s="12"/>
      <c r="AER82" s="12"/>
    </row>
    <row r="83" spans="1:824" s="2" customFormat="1" ht="24.95" hidden="1" customHeight="1" x14ac:dyDescent="0.3">
      <c r="A83" s="42"/>
      <c r="B83" s="62" t="s">
        <v>235</v>
      </c>
      <c r="C83" s="45">
        <v>3223005142</v>
      </c>
      <c r="D83" s="40" t="s">
        <v>95</v>
      </c>
      <c r="E83" s="45" t="s">
        <v>222</v>
      </c>
      <c r="F83" s="42" t="s">
        <v>77</v>
      </c>
      <c r="G83" s="19" t="s">
        <v>223</v>
      </c>
      <c r="H83" s="38">
        <v>24</v>
      </c>
      <c r="I83" s="38">
        <v>10</v>
      </c>
      <c r="J83" s="38">
        <f>6214411.24/1000</f>
        <v>6214.4112400000004</v>
      </c>
      <c r="K83" s="38">
        <v>6534.6</v>
      </c>
      <c r="L83" s="38"/>
      <c r="M83" s="38"/>
      <c r="N83" s="38">
        <f>375814/1000</f>
        <v>375.81400000000002</v>
      </c>
      <c r="O83" s="38">
        <v>375.8</v>
      </c>
      <c r="P83" s="38">
        <f>334304/1000</f>
        <v>334.30399999999997</v>
      </c>
      <c r="Q83" s="38">
        <v>375.8</v>
      </c>
      <c r="R83" s="38">
        <v>2014.6</v>
      </c>
      <c r="S83" s="38">
        <f>1927/10000</f>
        <v>0.19270000000000001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  <c r="KG83" s="12"/>
      <c r="KH83" s="12"/>
      <c r="KI83" s="12"/>
      <c r="KJ83" s="12"/>
      <c r="KK83" s="12"/>
      <c r="KL83" s="12"/>
      <c r="KM83" s="12"/>
      <c r="KN83" s="12"/>
      <c r="KO83" s="12"/>
      <c r="KP83" s="12"/>
      <c r="KQ83" s="12"/>
      <c r="KR83" s="12"/>
      <c r="KS83" s="12"/>
      <c r="KT83" s="12"/>
      <c r="KU83" s="12"/>
      <c r="KV83" s="12"/>
      <c r="KW83" s="12"/>
      <c r="KX83" s="12"/>
      <c r="KY83" s="12"/>
      <c r="KZ83" s="12"/>
      <c r="LA83" s="12"/>
      <c r="LB83" s="12"/>
      <c r="LC83" s="12"/>
      <c r="LD83" s="12"/>
      <c r="LE83" s="12"/>
      <c r="LF83" s="12"/>
      <c r="LG83" s="12"/>
      <c r="LH83" s="12"/>
      <c r="LI83" s="12"/>
      <c r="LJ83" s="12"/>
      <c r="LK83" s="12"/>
      <c r="LL83" s="12"/>
      <c r="LM83" s="12"/>
      <c r="LN83" s="12"/>
      <c r="LO83" s="12"/>
      <c r="LP83" s="12"/>
      <c r="LQ83" s="12"/>
      <c r="LR83" s="12"/>
      <c r="LS83" s="12"/>
      <c r="LT83" s="12"/>
      <c r="LU83" s="12"/>
      <c r="LV83" s="12"/>
      <c r="LW83" s="12"/>
      <c r="LX83" s="12"/>
      <c r="LY83" s="12"/>
      <c r="LZ83" s="12"/>
      <c r="MA83" s="12"/>
      <c r="MB83" s="12"/>
      <c r="MC83" s="12"/>
      <c r="MD83" s="12"/>
      <c r="ME83" s="12"/>
      <c r="MF83" s="12"/>
      <c r="MG83" s="12"/>
      <c r="MH83" s="12"/>
      <c r="MI83" s="12"/>
      <c r="MJ83" s="12"/>
      <c r="MK83" s="12"/>
      <c r="ML83" s="12"/>
      <c r="MM83" s="12"/>
      <c r="MN83" s="12"/>
      <c r="MO83" s="12"/>
      <c r="MP83" s="12"/>
      <c r="MQ83" s="12"/>
      <c r="MR83" s="12"/>
      <c r="MS83" s="12"/>
      <c r="MT83" s="12"/>
      <c r="MU83" s="12"/>
      <c r="MV83" s="12"/>
      <c r="MW83" s="12"/>
      <c r="MX83" s="12"/>
      <c r="MY83" s="12"/>
      <c r="MZ83" s="12"/>
      <c r="NA83" s="12"/>
      <c r="NB83" s="12"/>
      <c r="NC83" s="12"/>
      <c r="ND83" s="12"/>
      <c r="NE83" s="12"/>
      <c r="NF83" s="12"/>
      <c r="NG83" s="12"/>
      <c r="NH83" s="12"/>
      <c r="NI83" s="12"/>
      <c r="NJ83" s="12"/>
      <c r="NK83" s="12"/>
      <c r="NL83" s="12"/>
      <c r="NM83" s="12"/>
      <c r="NN83" s="12"/>
      <c r="NO83" s="12"/>
      <c r="NP83" s="12"/>
      <c r="NQ83" s="12"/>
      <c r="NR83" s="12"/>
      <c r="NS83" s="12"/>
      <c r="NT83" s="12"/>
      <c r="NU83" s="12"/>
      <c r="NV83" s="12"/>
      <c r="NW83" s="12"/>
      <c r="NX83" s="12"/>
      <c r="NY83" s="12"/>
      <c r="NZ83" s="12"/>
      <c r="OA83" s="12"/>
      <c r="OB83" s="12"/>
      <c r="OC83" s="12"/>
      <c r="OD83" s="12"/>
      <c r="OE83" s="12"/>
      <c r="OF83" s="12"/>
      <c r="OG83" s="12"/>
      <c r="OH83" s="12"/>
      <c r="OI83" s="12"/>
      <c r="OJ83" s="12"/>
      <c r="OK83" s="12"/>
      <c r="OL83" s="12"/>
      <c r="OM83" s="12"/>
      <c r="ON83" s="12"/>
      <c r="OO83" s="12"/>
      <c r="OP83" s="12"/>
      <c r="OQ83" s="12"/>
      <c r="OR83" s="12"/>
      <c r="OS83" s="12"/>
      <c r="OT83" s="12"/>
      <c r="OU83" s="12"/>
      <c r="OV83" s="12"/>
      <c r="OW83" s="12"/>
      <c r="OX83" s="12"/>
      <c r="OY83" s="12"/>
      <c r="OZ83" s="12"/>
      <c r="PA83" s="12"/>
      <c r="PB83" s="12"/>
      <c r="PC83" s="12"/>
      <c r="PD83" s="12"/>
      <c r="PE83" s="12"/>
      <c r="PF83" s="12"/>
      <c r="PG83" s="12"/>
      <c r="PH83" s="12"/>
      <c r="PI83" s="12"/>
      <c r="PJ83" s="12"/>
      <c r="PK83" s="12"/>
      <c r="PL83" s="12"/>
      <c r="PM83" s="12"/>
      <c r="PN83" s="12"/>
      <c r="PO83" s="12"/>
      <c r="PP83" s="12"/>
      <c r="PQ83" s="12"/>
      <c r="PR83" s="12"/>
      <c r="PS83" s="12"/>
      <c r="PT83" s="12"/>
      <c r="PU83" s="12"/>
      <c r="PV83" s="12"/>
      <c r="PW83" s="12"/>
      <c r="PX83" s="12"/>
      <c r="PY83" s="12"/>
      <c r="PZ83" s="12"/>
      <c r="QA83" s="12"/>
      <c r="QB83" s="12"/>
      <c r="QC83" s="12"/>
      <c r="QD83" s="12"/>
      <c r="QE83" s="12"/>
      <c r="QF83" s="12"/>
      <c r="QG83" s="12"/>
      <c r="QH83" s="12"/>
      <c r="QI83" s="12"/>
      <c r="QJ83" s="12"/>
      <c r="QK83" s="12"/>
      <c r="QL83" s="12"/>
      <c r="QM83" s="12"/>
      <c r="QN83" s="12"/>
      <c r="QO83" s="12"/>
      <c r="QP83" s="12"/>
      <c r="QQ83" s="12"/>
      <c r="QR83" s="12"/>
      <c r="QS83" s="12"/>
      <c r="QT83" s="12"/>
      <c r="QU83" s="12"/>
      <c r="QV83" s="12"/>
      <c r="QW83" s="12"/>
      <c r="QX83" s="12"/>
      <c r="QY83" s="12"/>
      <c r="QZ83" s="12"/>
      <c r="RA83" s="12"/>
      <c r="RB83" s="12"/>
      <c r="RC83" s="12"/>
      <c r="RD83" s="12"/>
      <c r="RE83" s="12"/>
      <c r="RF83" s="12"/>
      <c r="RG83" s="12"/>
      <c r="RH83" s="12"/>
      <c r="RI83" s="12"/>
      <c r="RJ83" s="12"/>
      <c r="RK83" s="12"/>
      <c r="RL83" s="12"/>
      <c r="RM83" s="12"/>
      <c r="RN83" s="12"/>
      <c r="RO83" s="12"/>
      <c r="RP83" s="12"/>
      <c r="RQ83" s="12"/>
      <c r="RR83" s="12"/>
      <c r="RS83" s="12"/>
      <c r="RT83" s="12"/>
      <c r="RU83" s="12"/>
      <c r="RV83" s="12"/>
      <c r="RW83" s="12"/>
      <c r="RX83" s="12"/>
      <c r="RY83" s="12"/>
      <c r="RZ83" s="12"/>
      <c r="SA83" s="12"/>
      <c r="SB83" s="12"/>
      <c r="SC83" s="12"/>
      <c r="SD83" s="12"/>
      <c r="SE83" s="12"/>
      <c r="SF83" s="12"/>
      <c r="SG83" s="12"/>
      <c r="SH83" s="12"/>
      <c r="SI83" s="12"/>
      <c r="SJ83" s="12"/>
      <c r="SK83" s="12"/>
      <c r="SL83" s="12"/>
      <c r="SM83" s="12"/>
      <c r="SN83" s="12"/>
      <c r="SO83" s="12"/>
      <c r="SP83" s="12"/>
      <c r="SQ83" s="12"/>
      <c r="SR83" s="12"/>
      <c r="SS83" s="12"/>
      <c r="ST83" s="12"/>
      <c r="SU83" s="12"/>
      <c r="SV83" s="12"/>
      <c r="SW83" s="12"/>
      <c r="SX83" s="12"/>
      <c r="SY83" s="12"/>
      <c r="SZ83" s="12"/>
      <c r="TA83" s="12"/>
      <c r="TB83" s="12"/>
      <c r="TC83" s="12"/>
      <c r="TD83" s="12"/>
      <c r="TE83" s="12"/>
      <c r="TF83" s="12"/>
      <c r="TG83" s="12"/>
      <c r="TH83" s="12"/>
      <c r="TI83" s="12"/>
      <c r="TJ83" s="12"/>
      <c r="TK83" s="12"/>
      <c r="TL83" s="12"/>
      <c r="TM83" s="12"/>
      <c r="TN83" s="12"/>
      <c r="TO83" s="12"/>
      <c r="TP83" s="12"/>
      <c r="TQ83" s="12"/>
      <c r="TR83" s="12"/>
      <c r="TS83" s="12"/>
      <c r="TT83" s="12"/>
      <c r="TU83" s="12"/>
      <c r="TV83" s="12"/>
      <c r="TW83" s="12"/>
      <c r="TX83" s="12"/>
      <c r="TY83" s="12"/>
      <c r="TZ83" s="12"/>
      <c r="UA83" s="12"/>
      <c r="UB83" s="12"/>
      <c r="UC83" s="12"/>
      <c r="UD83" s="12"/>
      <c r="UE83" s="12"/>
      <c r="UF83" s="12"/>
      <c r="UG83" s="12"/>
      <c r="UH83" s="12"/>
      <c r="UI83" s="12"/>
      <c r="UJ83" s="12"/>
      <c r="UK83" s="12"/>
      <c r="UL83" s="12"/>
      <c r="UM83" s="12"/>
      <c r="UN83" s="12"/>
      <c r="UO83" s="12"/>
      <c r="UP83" s="12"/>
      <c r="UQ83" s="12"/>
      <c r="UR83" s="12"/>
      <c r="US83" s="12"/>
      <c r="UT83" s="12"/>
      <c r="UU83" s="12"/>
      <c r="UV83" s="12"/>
      <c r="UW83" s="12"/>
      <c r="UX83" s="12"/>
      <c r="UY83" s="12"/>
      <c r="UZ83" s="12"/>
      <c r="VA83" s="12"/>
      <c r="VB83" s="12"/>
      <c r="VC83" s="12"/>
      <c r="VD83" s="12"/>
      <c r="VE83" s="12"/>
      <c r="VF83" s="12"/>
      <c r="VG83" s="12"/>
      <c r="VH83" s="12"/>
      <c r="VI83" s="12"/>
      <c r="VJ83" s="12"/>
      <c r="VK83" s="12"/>
      <c r="VL83" s="12"/>
      <c r="VM83" s="12"/>
      <c r="VN83" s="12"/>
      <c r="VO83" s="12"/>
      <c r="VP83" s="12"/>
      <c r="VQ83" s="12"/>
      <c r="VR83" s="12"/>
      <c r="VS83" s="12"/>
      <c r="VT83" s="12"/>
      <c r="VU83" s="12"/>
      <c r="VV83" s="12"/>
      <c r="VW83" s="12"/>
      <c r="VX83" s="12"/>
      <c r="VY83" s="12"/>
      <c r="VZ83" s="12"/>
      <c r="WA83" s="12"/>
      <c r="WB83" s="12"/>
      <c r="WC83" s="12"/>
      <c r="WD83" s="12"/>
      <c r="WE83" s="12"/>
      <c r="WF83" s="12"/>
      <c r="WG83" s="12"/>
      <c r="WH83" s="12"/>
      <c r="WI83" s="12"/>
      <c r="WJ83" s="12"/>
      <c r="WK83" s="12"/>
      <c r="WL83" s="12"/>
      <c r="WM83" s="12"/>
      <c r="WN83" s="12"/>
      <c r="WO83" s="12"/>
      <c r="WP83" s="12"/>
      <c r="WQ83" s="12"/>
      <c r="WR83" s="12"/>
      <c r="WS83" s="12"/>
      <c r="WT83" s="12"/>
      <c r="WU83" s="12"/>
      <c r="WV83" s="12"/>
      <c r="WW83" s="12"/>
      <c r="WX83" s="12"/>
      <c r="WY83" s="12"/>
      <c r="WZ83" s="12"/>
      <c r="XA83" s="12"/>
      <c r="XB83" s="12"/>
      <c r="XC83" s="12"/>
      <c r="XD83" s="12"/>
      <c r="XE83" s="12"/>
      <c r="XF83" s="12"/>
      <c r="XG83" s="12"/>
      <c r="XH83" s="12"/>
      <c r="XI83" s="12"/>
      <c r="XJ83" s="12"/>
      <c r="XK83" s="12"/>
      <c r="XL83" s="12"/>
      <c r="XM83" s="12"/>
      <c r="XN83" s="12"/>
      <c r="XO83" s="12"/>
      <c r="XP83" s="12"/>
      <c r="XQ83" s="12"/>
      <c r="XR83" s="12"/>
      <c r="XS83" s="12"/>
      <c r="XT83" s="12"/>
      <c r="XU83" s="12"/>
      <c r="XV83" s="12"/>
      <c r="XW83" s="12"/>
      <c r="XX83" s="12"/>
      <c r="XY83" s="12"/>
      <c r="XZ83" s="12"/>
      <c r="YA83" s="12"/>
      <c r="YB83" s="12"/>
      <c r="YC83" s="12"/>
      <c r="YD83" s="12"/>
      <c r="YE83" s="12"/>
      <c r="YF83" s="12"/>
      <c r="YG83" s="12"/>
      <c r="YH83" s="12"/>
      <c r="YI83" s="12"/>
      <c r="YJ83" s="12"/>
      <c r="YK83" s="12"/>
      <c r="YL83" s="12"/>
      <c r="YM83" s="12"/>
      <c r="YN83" s="12"/>
      <c r="YO83" s="12"/>
      <c r="YP83" s="12"/>
      <c r="YQ83" s="12"/>
      <c r="YR83" s="12"/>
      <c r="YS83" s="12"/>
      <c r="YT83" s="12"/>
      <c r="YU83" s="12"/>
      <c r="YV83" s="12"/>
      <c r="YW83" s="12"/>
      <c r="YX83" s="12"/>
      <c r="YY83" s="12"/>
      <c r="YZ83" s="12"/>
      <c r="ZA83" s="12"/>
      <c r="ZB83" s="12"/>
      <c r="ZC83" s="12"/>
      <c r="ZD83" s="12"/>
      <c r="ZE83" s="12"/>
      <c r="ZF83" s="12"/>
      <c r="ZG83" s="12"/>
      <c r="ZH83" s="12"/>
      <c r="ZI83" s="12"/>
      <c r="ZJ83" s="12"/>
      <c r="ZK83" s="12"/>
      <c r="ZL83" s="12"/>
      <c r="ZM83" s="12"/>
      <c r="ZN83" s="12"/>
      <c r="ZO83" s="12"/>
      <c r="ZP83" s="12"/>
      <c r="ZQ83" s="12"/>
      <c r="ZR83" s="12"/>
      <c r="ZS83" s="12"/>
      <c r="ZT83" s="12"/>
      <c r="ZU83" s="12"/>
      <c r="ZV83" s="12"/>
      <c r="ZW83" s="12"/>
      <c r="ZX83" s="12"/>
      <c r="ZY83" s="12"/>
      <c r="ZZ83" s="12"/>
      <c r="AAA83" s="12"/>
      <c r="AAB83" s="12"/>
      <c r="AAC83" s="12"/>
      <c r="AAD83" s="12"/>
      <c r="AAE83" s="12"/>
      <c r="AAF83" s="12"/>
      <c r="AAG83" s="12"/>
      <c r="AAH83" s="12"/>
      <c r="AAI83" s="12"/>
      <c r="AAJ83" s="12"/>
      <c r="AAK83" s="12"/>
      <c r="AAL83" s="12"/>
      <c r="AAM83" s="12"/>
      <c r="AAN83" s="12"/>
      <c r="AAO83" s="12"/>
      <c r="AAP83" s="12"/>
      <c r="AAQ83" s="12"/>
      <c r="AAR83" s="12"/>
      <c r="AAS83" s="12"/>
      <c r="AAT83" s="12"/>
      <c r="AAU83" s="12"/>
      <c r="AAV83" s="12"/>
      <c r="AAW83" s="12"/>
      <c r="AAX83" s="12"/>
      <c r="AAY83" s="12"/>
      <c r="AAZ83" s="12"/>
      <c r="ABA83" s="12"/>
      <c r="ABB83" s="12"/>
      <c r="ABC83" s="12"/>
      <c r="ABD83" s="12"/>
      <c r="ABE83" s="12"/>
      <c r="ABF83" s="12"/>
      <c r="ABG83" s="12"/>
      <c r="ABH83" s="12"/>
      <c r="ABI83" s="12"/>
      <c r="ABJ83" s="12"/>
      <c r="ABK83" s="12"/>
      <c r="ABL83" s="12"/>
      <c r="ABM83" s="12"/>
      <c r="ABN83" s="12"/>
      <c r="ABO83" s="12"/>
      <c r="ABP83" s="12"/>
      <c r="ABQ83" s="12"/>
      <c r="ABR83" s="12"/>
      <c r="ABS83" s="12"/>
      <c r="ABT83" s="12"/>
      <c r="ABU83" s="12"/>
      <c r="ABV83" s="12"/>
      <c r="ABW83" s="12"/>
      <c r="ABX83" s="12"/>
      <c r="ABY83" s="12"/>
      <c r="ABZ83" s="12"/>
      <c r="ACA83" s="12"/>
      <c r="ACB83" s="12"/>
      <c r="ACC83" s="12"/>
      <c r="ACD83" s="12"/>
      <c r="ACE83" s="12"/>
      <c r="ACF83" s="12"/>
      <c r="ACG83" s="12"/>
      <c r="ACH83" s="12"/>
      <c r="ACI83" s="12"/>
      <c r="ACJ83" s="12"/>
      <c r="ACK83" s="12"/>
      <c r="ACL83" s="12"/>
      <c r="ACM83" s="12"/>
      <c r="ACN83" s="12"/>
      <c r="ACO83" s="12"/>
      <c r="ACP83" s="12"/>
      <c r="ACQ83" s="12"/>
      <c r="ACR83" s="12"/>
      <c r="ACS83" s="12"/>
      <c r="ACT83" s="12"/>
      <c r="ACU83" s="12"/>
      <c r="ACV83" s="12"/>
      <c r="ACW83" s="12"/>
      <c r="ACX83" s="12"/>
      <c r="ACY83" s="12"/>
      <c r="ACZ83" s="12"/>
      <c r="ADA83" s="12"/>
      <c r="ADB83" s="12"/>
      <c r="ADC83" s="12"/>
      <c r="ADD83" s="12"/>
      <c r="ADE83" s="12"/>
      <c r="ADF83" s="12"/>
      <c r="ADG83" s="12"/>
      <c r="ADH83" s="12"/>
      <c r="ADI83" s="12"/>
      <c r="ADJ83" s="12"/>
      <c r="ADK83" s="12"/>
      <c r="ADL83" s="12"/>
      <c r="ADM83" s="12"/>
      <c r="ADN83" s="12"/>
      <c r="ADO83" s="12"/>
      <c r="ADP83" s="12"/>
      <c r="ADQ83" s="12"/>
      <c r="ADR83" s="12"/>
      <c r="ADS83" s="12"/>
      <c r="ADT83" s="12"/>
      <c r="ADU83" s="12"/>
      <c r="ADV83" s="12"/>
      <c r="ADW83" s="12"/>
      <c r="ADX83" s="12"/>
      <c r="ADY83" s="12"/>
      <c r="ADZ83" s="12"/>
      <c r="AEA83" s="12"/>
      <c r="AEB83" s="12"/>
      <c r="AEC83" s="12"/>
      <c r="AED83" s="12"/>
      <c r="AEE83" s="12"/>
      <c r="AEF83" s="12"/>
      <c r="AEG83" s="12"/>
      <c r="AEH83" s="12"/>
      <c r="AEI83" s="12"/>
      <c r="AEJ83" s="12"/>
      <c r="AEK83" s="12"/>
      <c r="AEL83" s="12"/>
      <c r="AEM83" s="12"/>
      <c r="AEN83" s="12"/>
      <c r="AEO83" s="12"/>
      <c r="AEP83" s="12"/>
      <c r="AEQ83" s="12"/>
      <c r="AER83" s="12"/>
    </row>
    <row r="84" spans="1:824" s="2" customFormat="1" ht="24.95" hidden="1" customHeight="1" x14ac:dyDescent="0.3">
      <c r="A84" s="42"/>
      <c r="B84" s="62" t="s">
        <v>236</v>
      </c>
      <c r="C84" s="45">
        <v>3252006214</v>
      </c>
      <c r="D84" s="40" t="s">
        <v>95</v>
      </c>
      <c r="E84" s="34" t="s">
        <v>226</v>
      </c>
      <c r="F84" s="52" t="s">
        <v>227</v>
      </c>
      <c r="G84" s="34" t="s">
        <v>228</v>
      </c>
      <c r="H84" s="38">
        <v>5.25</v>
      </c>
      <c r="I84" s="38">
        <v>6</v>
      </c>
      <c r="J84" s="38">
        <f>1390398.67/1000</f>
        <v>1390.39867</v>
      </c>
      <c r="K84" s="38">
        <v>1521.5</v>
      </c>
      <c r="L84" s="38"/>
      <c r="M84" s="38"/>
      <c r="N84" s="38">
        <f>38100/1000</f>
        <v>38.1</v>
      </c>
      <c r="O84" s="38">
        <v>62.5</v>
      </c>
      <c r="P84" s="38">
        <f>21500/1000</f>
        <v>21.5</v>
      </c>
      <c r="Q84" s="38">
        <v>62.5</v>
      </c>
      <c r="R84" s="38">
        <v>0</v>
      </c>
      <c r="S84" s="38">
        <v>0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E84" s="12"/>
      <c r="KF84" s="12"/>
      <c r="KG84" s="12"/>
      <c r="KH84" s="12"/>
      <c r="KI84" s="12"/>
      <c r="KJ84" s="12"/>
      <c r="KK84" s="12"/>
      <c r="KL84" s="12"/>
      <c r="KM84" s="12"/>
      <c r="KN84" s="12"/>
      <c r="KO84" s="12"/>
      <c r="KP84" s="12"/>
      <c r="KQ84" s="12"/>
      <c r="KR84" s="12"/>
      <c r="KS84" s="12"/>
      <c r="KT84" s="12"/>
      <c r="KU84" s="12"/>
      <c r="KV84" s="12"/>
      <c r="KW84" s="12"/>
      <c r="KX84" s="12"/>
      <c r="KY84" s="12"/>
      <c r="KZ84" s="12"/>
      <c r="LA84" s="12"/>
      <c r="LB84" s="12"/>
      <c r="LC84" s="12"/>
      <c r="LD84" s="12"/>
      <c r="LE84" s="12"/>
      <c r="LF84" s="12"/>
      <c r="LG84" s="12"/>
      <c r="LH84" s="12"/>
      <c r="LI84" s="12"/>
      <c r="LJ84" s="12"/>
      <c r="LK84" s="12"/>
      <c r="LL84" s="12"/>
      <c r="LM84" s="12"/>
      <c r="LN84" s="12"/>
      <c r="LO84" s="12"/>
      <c r="LP84" s="12"/>
      <c r="LQ84" s="12"/>
      <c r="LR84" s="12"/>
      <c r="LS84" s="12"/>
      <c r="LT84" s="12"/>
      <c r="LU84" s="12"/>
      <c r="LV84" s="12"/>
      <c r="LW84" s="12"/>
      <c r="LX84" s="12"/>
      <c r="LY84" s="12"/>
      <c r="LZ84" s="12"/>
      <c r="MA84" s="12"/>
      <c r="MB84" s="12"/>
      <c r="MC84" s="12"/>
      <c r="MD84" s="12"/>
      <c r="ME84" s="12"/>
      <c r="MF84" s="12"/>
      <c r="MG84" s="12"/>
      <c r="MH84" s="12"/>
      <c r="MI84" s="12"/>
      <c r="MJ84" s="12"/>
      <c r="MK84" s="12"/>
      <c r="ML84" s="12"/>
      <c r="MM84" s="12"/>
      <c r="MN84" s="12"/>
      <c r="MO84" s="12"/>
      <c r="MP84" s="12"/>
      <c r="MQ84" s="12"/>
      <c r="MR84" s="12"/>
      <c r="MS84" s="12"/>
      <c r="MT84" s="12"/>
      <c r="MU84" s="12"/>
      <c r="MV84" s="12"/>
      <c r="MW84" s="12"/>
      <c r="MX84" s="12"/>
      <c r="MY84" s="12"/>
      <c r="MZ84" s="12"/>
      <c r="NA84" s="12"/>
      <c r="NB84" s="12"/>
      <c r="NC84" s="12"/>
      <c r="ND84" s="12"/>
      <c r="NE84" s="12"/>
      <c r="NF84" s="12"/>
      <c r="NG84" s="12"/>
      <c r="NH84" s="12"/>
      <c r="NI84" s="12"/>
      <c r="NJ84" s="12"/>
      <c r="NK84" s="12"/>
      <c r="NL84" s="12"/>
      <c r="NM84" s="12"/>
      <c r="NN84" s="12"/>
      <c r="NO84" s="12"/>
      <c r="NP84" s="12"/>
      <c r="NQ84" s="12"/>
      <c r="NR84" s="12"/>
      <c r="NS84" s="12"/>
      <c r="NT84" s="12"/>
      <c r="NU84" s="12"/>
      <c r="NV84" s="12"/>
      <c r="NW84" s="12"/>
      <c r="NX84" s="12"/>
      <c r="NY84" s="12"/>
      <c r="NZ84" s="12"/>
      <c r="OA84" s="12"/>
      <c r="OB84" s="12"/>
      <c r="OC84" s="12"/>
      <c r="OD84" s="12"/>
      <c r="OE84" s="12"/>
      <c r="OF84" s="12"/>
      <c r="OG84" s="12"/>
      <c r="OH84" s="12"/>
      <c r="OI84" s="12"/>
      <c r="OJ84" s="12"/>
      <c r="OK84" s="12"/>
      <c r="OL84" s="12"/>
      <c r="OM84" s="12"/>
      <c r="ON84" s="12"/>
      <c r="OO84" s="12"/>
      <c r="OP84" s="12"/>
      <c r="OQ84" s="12"/>
      <c r="OR84" s="12"/>
      <c r="OS84" s="12"/>
      <c r="OT84" s="12"/>
      <c r="OU84" s="12"/>
      <c r="OV84" s="12"/>
      <c r="OW84" s="12"/>
      <c r="OX84" s="12"/>
      <c r="OY84" s="12"/>
      <c r="OZ84" s="12"/>
      <c r="PA84" s="12"/>
      <c r="PB84" s="12"/>
      <c r="PC84" s="12"/>
      <c r="PD84" s="12"/>
      <c r="PE84" s="12"/>
      <c r="PF84" s="12"/>
      <c r="PG84" s="12"/>
      <c r="PH84" s="12"/>
      <c r="PI84" s="12"/>
      <c r="PJ84" s="12"/>
      <c r="PK84" s="12"/>
      <c r="PL84" s="12"/>
      <c r="PM84" s="12"/>
      <c r="PN84" s="12"/>
      <c r="PO84" s="12"/>
      <c r="PP84" s="12"/>
      <c r="PQ84" s="12"/>
      <c r="PR84" s="12"/>
      <c r="PS84" s="12"/>
      <c r="PT84" s="12"/>
      <c r="PU84" s="12"/>
      <c r="PV84" s="12"/>
      <c r="PW84" s="12"/>
      <c r="PX84" s="12"/>
      <c r="PY84" s="12"/>
      <c r="PZ84" s="12"/>
      <c r="QA84" s="12"/>
      <c r="QB84" s="12"/>
      <c r="QC84" s="12"/>
      <c r="QD84" s="12"/>
      <c r="QE84" s="12"/>
      <c r="QF84" s="12"/>
      <c r="QG84" s="12"/>
      <c r="QH84" s="12"/>
      <c r="QI84" s="12"/>
      <c r="QJ84" s="12"/>
      <c r="QK84" s="12"/>
      <c r="QL84" s="12"/>
      <c r="QM84" s="12"/>
      <c r="QN84" s="12"/>
      <c r="QO84" s="12"/>
      <c r="QP84" s="12"/>
      <c r="QQ84" s="12"/>
      <c r="QR84" s="12"/>
      <c r="QS84" s="12"/>
      <c r="QT84" s="12"/>
      <c r="QU84" s="12"/>
      <c r="QV84" s="12"/>
      <c r="QW84" s="12"/>
      <c r="QX84" s="12"/>
      <c r="QY84" s="12"/>
      <c r="QZ84" s="12"/>
      <c r="RA84" s="12"/>
      <c r="RB84" s="12"/>
      <c r="RC84" s="12"/>
      <c r="RD84" s="12"/>
      <c r="RE84" s="12"/>
      <c r="RF84" s="12"/>
      <c r="RG84" s="12"/>
      <c r="RH84" s="12"/>
      <c r="RI84" s="12"/>
      <c r="RJ84" s="12"/>
      <c r="RK84" s="12"/>
      <c r="RL84" s="12"/>
      <c r="RM84" s="12"/>
      <c r="RN84" s="12"/>
      <c r="RO84" s="12"/>
      <c r="RP84" s="12"/>
      <c r="RQ84" s="12"/>
      <c r="RR84" s="12"/>
      <c r="RS84" s="12"/>
      <c r="RT84" s="12"/>
      <c r="RU84" s="12"/>
      <c r="RV84" s="12"/>
      <c r="RW84" s="12"/>
      <c r="RX84" s="12"/>
      <c r="RY84" s="12"/>
      <c r="RZ84" s="12"/>
      <c r="SA84" s="12"/>
      <c r="SB84" s="12"/>
      <c r="SC84" s="12"/>
      <c r="SD84" s="12"/>
      <c r="SE84" s="12"/>
      <c r="SF84" s="12"/>
      <c r="SG84" s="12"/>
      <c r="SH84" s="12"/>
      <c r="SI84" s="12"/>
      <c r="SJ84" s="12"/>
      <c r="SK84" s="12"/>
      <c r="SL84" s="12"/>
      <c r="SM84" s="12"/>
      <c r="SN84" s="12"/>
      <c r="SO84" s="12"/>
      <c r="SP84" s="12"/>
      <c r="SQ84" s="12"/>
      <c r="SR84" s="12"/>
      <c r="SS84" s="12"/>
      <c r="ST84" s="12"/>
      <c r="SU84" s="12"/>
      <c r="SV84" s="12"/>
      <c r="SW84" s="12"/>
      <c r="SX84" s="12"/>
      <c r="SY84" s="12"/>
      <c r="SZ84" s="12"/>
      <c r="TA84" s="12"/>
      <c r="TB84" s="12"/>
      <c r="TC84" s="12"/>
      <c r="TD84" s="12"/>
      <c r="TE84" s="12"/>
      <c r="TF84" s="12"/>
      <c r="TG84" s="12"/>
      <c r="TH84" s="12"/>
      <c r="TI84" s="12"/>
      <c r="TJ84" s="12"/>
      <c r="TK84" s="12"/>
      <c r="TL84" s="12"/>
      <c r="TM84" s="12"/>
      <c r="TN84" s="12"/>
      <c r="TO84" s="12"/>
      <c r="TP84" s="12"/>
      <c r="TQ84" s="12"/>
      <c r="TR84" s="12"/>
      <c r="TS84" s="12"/>
      <c r="TT84" s="12"/>
      <c r="TU84" s="12"/>
      <c r="TV84" s="12"/>
      <c r="TW84" s="12"/>
      <c r="TX84" s="12"/>
      <c r="TY84" s="12"/>
      <c r="TZ84" s="12"/>
      <c r="UA84" s="12"/>
      <c r="UB84" s="12"/>
      <c r="UC84" s="12"/>
      <c r="UD84" s="12"/>
      <c r="UE84" s="12"/>
      <c r="UF84" s="12"/>
      <c r="UG84" s="12"/>
      <c r="UH84" s="12"/>
      <c r="UI84" s="12"/>
      <c r="UJ84" s="12"/>
      <c r="UK84" s="12"/>
      <c r="UL84" s="12"/>
      <c r="UM84" s="12"/>
      <c r="UN84" s="12"/>
      <c r="UO84" s="12"/>
      <c r="UP84" s="12"/>
      <c r="UQ84" s="12"/>
      <c r="UR84" s="12"/>
      <c r="US84" s="12"/>
      <c r="UT84" s="12"/>
      <c r="UU84" s="12"/>
      <c r="UV84" s="12"/>
      <c r="UW84" s="12"/>
      <c r="UX84" s="12"/>
      <c r="UY84" s="12"/>
      <c r="UZ84" s="12"/>
      <c r="VA84" s="12"/>
      <c r="VB84" s="12"/>
      <c r="VC84" s="12"/>
      <c r="VD84" s="12"/>
      <c r="VE84" s="12"/>
      <c r="VF84" s="12"/>
      <c r="VG84" s="12"/>
      <c r="VH84" s="12"/>
      <c r="VI84" s="12"/>
      <c r="VJ84" s="12"/>
      <c r="VK84" s="12"/>
      <c r="VL84" s="12"/>
      <c r="VM84" s="12"/>
      <c r="VN84" s="12"/>
      <c r="VO84" s="12"/>
      <c r="VP84" s="12"/>
      <c r="VQ84" s="12"/>
      <c r="VR84" s="12"/>
      <c r="VS84" s="12"/>
      <c r="VT84" s="12"/>
      <c r="VU84" s="12"/>
      <c r="VV84" s="12"/>
      <c r="VW84" s="12"/>
      <c r="VX84" s="12"/>
      <c r="VY84" s="12"/>
      <c r="VZ84" s="12"/>
      <c r="WA84" s="12"/>
      <c r="WB84" s="12"/>
      <c r="WC84" s="12"/>
      <c r="WD84" s="12"/>
      <c r="WE84" s="12"/>
      <c r="WF84" s="12"/>
      <c r="WG84" s="12"/>
      <c r="WH84" s="12"/>
      <c r="WI84" s="12"/>
      <c r="WJ84" s="12"/>
      <c r="WK84" s="12"/>
      <c r="WL84" s="12"/>
      <c r="WM84" s="12"/>
      <c r="WN84" s="12"/>
      <c r="WO84" s="12"/>
      <c r="WP84" s="12"/>
      <c r="WQ84" s="12"/>
      <c r="WR84" s="12"/>
      <c r="WS84" s="12"/>
      <c r="WT84" s="12"/>
      <c r="WU84" s="12"/>
      <c r="WV84" s="12"/>
      <c r="WW84" s="12"/>
      <c r="WX84" s="12"/>
      <c r="WY84" s="12"/>
      <c r="WZ84" s="12"/>
      <c r="XA84" s="12"/>
      <c r="XB84" s="12"/>
      <c r="XC84" s="12"/>
      <c r="XD84" s="12"/>
      <c r="XE84" s="12"/>
      <c r="XF84" s="12"/>
      <c r="XG84" s="12"/>
      <c r="XH84" s="12"/>
      <c r="XI84" s="12"/>
      <c r="XJ84" s="12"/>
      <c r="XK84" s="12"/>
      <c r="XL84" s="12"/>
      <c r="XM84" s="12"/>
      <c r="XN84" s="12"/>
      <c r="XO84" s="12"/>
      <c r="XP84" s="12"/>
      <c r="XQ84" s="12"/>
      <c r="XR84" s="12"/>
      <c r="XS84" s="12"/>
      <c r="XT84" s="12"/>
      <c r="XU84" s="12"/>
      <c r="XV84" s="12"/>
      <c r="XW84" s="12"/>
      <c r="XX84" s="12"/>
      <c r="XY84" s="12"/>
      <c r="XZ84" s="12"/>
      <c r="YA84" s="12"/>
      <c r="YB84" s="12"/>
      <c r="YC84" s="12"/>
      <c r="YD84" s="12"/>
      <c r="YE84" s="12"/>
      <c r="YF84" s="12"/>
      <c r="YG84" s="12"/>
      <c r="YH84" s="12"/>
      <c r="YI84" s="12"/>
      <c r="YJ84" s="12"/>
      <c r="YK84" s="12"/>
      <c r="YL84" s="12"/>
      <c r="YM84" s="12"/>
      <c r="YN84" s="12"/>
      <c r="YO84" s="12"/>
      <c r="YP84" s="12"/>
      <c r="YQ84" s="12"/>
      <c r="YR84" s="12"/>
      <c r="YS84" s="12"/>
      <c r="YT84" s="12"/>
      <c r="YU84" s="12"/>
      <c r="YV84" s="12"/>
      <c r="YW84" s="12"/>
      <c r="YX84" s="12"/>
      <c r="YY84" s="12"/>
      <c r="YZ84" s="12"/>
      <c r="ZA84" s="12"/>
      <c r="ZB84" s="12"/>
      <c r="ZC84" s="12"/>
      <c r="ZD84" s="12"/>
      <c r="ZE84" s="12"/>
      <c r="ZF84" s="12"/>
      <c r="ZG84" s="12"/>
      <c r="ZH84" s="12"/>
      <c r="ZI84" s="12"/>
      <c r="ZJ84" s="12"/>
      <c r="ZK84" s="12"/>
      <c r="ZL84" s="12"/>
      <c r="ZM84" s="12"/>
      <c r="ZN84" s="12"/>
      <c r="ZO84" s="12"/>
      <c r="ZP84" s="12"/>
      <c r="ZQ84" s="12"/>
      <c r="ZR84" s="12"/>
      <c r="ZS84" s="12"/>
      <c r="ZT84" s="12"/>
      <c r="ZU84" s="12"/>
      <c r="ZV84" s="12"/>
      <c r="ZW84" s="12"/>
      <c r="ZX84" s="12"/>
      <c r="ZY84" s="12"/>
      <c r="ZZ84" s="12"/>
      <c r="AAA84" s="12"/>
      <c r="AAB84" s="12"/>
      <c r="AAC84" s="12"/>
      <c r="AAD84" s="12"/>
      <c r="AAE84" s="12"/>
      <c r="AAF84" s="12"/>
      <c r="AAG84" s="12"/>
      <c r="AAH84" s="12"/>
      <c r="AAI84" s="12"/>
      <c r="AAJ84" s="12"/>
      <c r="AAK84" s="12"/>
      <c r="AAL84" s="12"/>
      <c r="AAM84" s="12"/>
      <c r="AAN84" s="12"/>
      <c r="AAO84" s="12"/>
      <c r="AAP84" s="12"/>
      <c r="AAQ84" s="12"/>
      <c r="AAR84" s="12"/>
      <c r="AAS84" s="12"/>
      <c r="AAT84" s="12"/>
      <c r="AAU84" s="12"/>
      <c r="AAV84" s="12"/>
      <c r="AAW84" s="12"/>
      <c r="AAX84" s="12"/>
      <c r="AAY84" s="12"/>
      <c r="AAZ84" s="12"/>
      <c r="ABA84" s="12"/>
      <c r="ABB84" s="12"/>
      <c r="ABC84" s="12"/>
      <c r="ABD84" s="12"/>
      <c r="ABE84" s="12"/>
      <c r="ABF84" s="12"/>
      <c r="ABG84" s="12"/>
      <c r="ABH84" s="12"/>
      <c r="ABI84" s="12"/>
      <c r="ABJ84" s="12"/>
      <c r="ABK84" s="12"/>
      <c r="ABL84" s="12"/>
      <c r="ABM84" s="12"/>
      <c r="ABN84" s="12"/>
      <c r="ABO84" s="12"/>
      <c r="ABP84" s="12"/>
      <c r="ABQ84" s="12"/>
      <c r="ABR84" s="12"/>
      <c r="ABS84" s="12"/>
      <c r="ABT84" s="12"/>
      <c r="ABU84" s="12"/>
      <c r="ABV84" s="12"/>
      <c r="ABW84" s="12"/>
      <c r="ABX84" s="12"/>
      <c r="ABY84" s="12"/>
      <c r="ABZ84" s="12"/>
      <c r="ACA84" s="12"/>
      <c r="ACB84" s="12"/>
      <c r="ACC84" s="12"/>
      <c r="ACD84" s="12"/>
      <c r="ACE84" s="12"/>
      <c r="ACF84" s="12"/>
      <c r="ACG84" s="12"/>
      <c r="ACH84" s="12"/>
      <c r="ACI84" s="12"/>
      <c r="ACJ84" s="12"/>
      <c r="ACK84" s="12"/>
      <c r="ACL84" s="12"/>
      <c r="ACM84" s="12"/>
      <c r="ACN84" s="12"/>
      <c r="ACO84" s="12"/>
      <c r="ACP84" s="12"/>
      <c r="ACQ84" s="12"/>
      <c r="ACR84" s="12"/>
      <c r="ACS84" s="12"/>
      <c r="ACT84" s="12"/>
      <c r="ACU84" s="12"/>
      <c r="ACV84" s="12"/>
      <c r="ACW84" s="12"/>
      <c r="ACX84" s="12"/>
      <c r="ACY84" s="12"/>
      <c r="ACZ84" s="12"/>
      <c r="ADA84" s="12"/>
      <c r="ADB84" s="12"/>
      <c r="ADC84" s="12"/>
      <c r="ADD84" s="12"/>
      <c r="ADE84" s="12"/>
      <c r="ADF84" s="12"/>
      <c r="ADG84" s="12"/>
      <c r="ADH84" s="12"/>
      <c r="ADI84" s="12"/>
      <c r="ADJ84" s="12"/>
      <c r="ADK84" s="12"/>
      <c r="ADL84" s="12"/>
      <c r="ADM84" s="12"/>
      <c r="ADN84" s="12"/>
      <c r="ADO84" s="12"/>
      <c r="ADP84" s="12"/>
      <c r="ADQ84" s="12"/>
      <c r="ADR84" s="12"/>
      <c r="ADS84" s="12"/>
      <c r="ADT84" s="12"/>
      <c r="ADU84" s="12"/>
      <c r="ADV84" s="12"/>
      <c r="ADW84" s="12"/>
      <c r="ADX84" s="12"/>
      <c r="ADY84" s="12"/>
      <c r="ADZ84" s="12"/>
      <c r="AEA84" s="12"/>
      <c r="AEB84" s="12"/>
      <c r="AEC84" s="12"/>
      <c r="AED84" s="12"/>
      <c r="AEE84" s="12"/>
      <c r="AEF84" s="12"/>
      <c r="AEG84" s="12"/>
      <c r="AEH84" s="12"/>
      <c r="AEI84" s="12"/>
      <c r="AEJ84" s="12"/>
      <c r="AEK84" s="12"/>
      <c r="AEL84" s="12"/>
      <c r="AEM84" s="12"/>
      <c r="AEN84" s="12"/>
      <c r="AEO84" s="12"/>
      <c r="AEP84" s="12"/>
      <c r="AEQ84" s="12"/>
      <c r="AER84" s="12"/>
    </row>
    <row r="85" spans="1:824" s="2" customFormat="1" ht="24.95" hidden="1" customHeight="1" x14ac:dyDescent="0.25">
      <c r="A85" s="42"/>
      <c r="B85" s="40"/>
      <c r="C85" s="35"/>
      <c r="D85" s="40" t="s">
        <v>95</v>
      </c>
      <c r="E85" s="35"/>
      <c r="F85" s="35"/>
      <c r="G85" s="35"/>
      <c r="H85" s="49"/>
      <c r="I85" s="49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  <c r="KH85" s="12"/>
      <c r="KI85" s="12"/>
      <c r="KJ85" s="12"/>
      <c r="KK85" s="12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/>
      <c r="QF85" s="12"/>
      <c r="QG85" s="12"/>
      <c r="QH85" s="12"/>
      <c r="QI85" s="12"/>
      <c r="QJ85" s="12"/>
      <c r="QK85" s="12"/>
      <c r="QL85" s="12"/>
      <c r="QM85" s="12"/>
      <c r="QN85" s="12"/>
      <c r="QO85" s="12"/>
      <c r="QP85" s="12"/>
      <c r="QQ85" s="12"/>
      <c r="QR85" s="12"/>
      <c r="QS85" s="12"/>
      <c r="QT85" s="12"/>
      <c r="QU85" s="12"/>
      <c r="QV85" s="12"/>
      <c r="QW85" s="12"/>
      <c r="QX85" s="12"/>
      <c r="QY85" s="12"/>
      <c r="QZ85" s="12"/>
      <c r="RA85" s="12"/>
      <c r="RB85" s="12"/>
      <c r="RC85" s="12"/>
      <c r="RD85" s="12"/>
      <c r="RE85" s="12"/>
      <c r="RF85" s="12"/>
      <c r="RG85" s="12"/>
      <c r="RH85" s="12"/>
      <c r="RI85" s="12"/>
      <c r="RJ85" s="12"/>
      <c r="RK85" s="12"/>
      <c r="RL85" s="12"/>
      <c r="RM85" s="12"/>
      <c r="RN85" s="12"/>
      <c r="RO85" s="12"/>
      <c r="RP85" s="12"/>
      <c r="RQ85" s="12"/>
      <c r="RR85" s="12"/>
      <c r="RS85" s="12"/>
      <c r="RT85" s="12"/>
      <c r="RU85" s="12"/>
      <c r="RV85" s="12"/>
      <c r="RW85" s="12"/>
      <c r="RX85" s="12"/>
      <c r="RY85" s="12"/>
      <c r="RZ85" s="12"/>
      <c r="SA85" s="12"/>
      <c r="SB85" s="12"/>
      <c r="SC85" s="12"/>
      <c r="SD85" s="12"/>
      <c r="SE85" s="12"/>
      <c r="SF85" s="12"/>
      <c r="SG85" s="12"/>
      <c r="SH85" s="12"/>
      <c r="SI85" s="12"/>
      <c r="SJ85" s="12"/>
      <c r="SK85" s="12"/>
      <c r="SL85" s="12"/>
      <c r="SM85" s="12"/>
      <c r="SN85" s="12"/>
      <c r="SO85" s="12"/>
      <c r="SP85" s="12"/>
      <c r="SQ85" s="12"/>
      <c r="SR85" s="12"/>
      <c r="SS85" s="12"/>
      <c r="ST85" s="12"/>
      <c r="SU85" s="12"/>
      <c r="SV85" s="12"/>
      <c r="SW85" s="12"/>
      <c r="SX85" s="12"/>
      <c r="SY85" s="12"/>
      <c r="SZ85" s="12"/>
      <c r="TA85" s="12"/>
      <c r="TB85" s="12"/>
      <c r="TC85" s="12"/>
      <c r="TD85" s="12"/>
      <c r="TE85" s="12"/>
      <c r="TF85" s="12"/>
      <c r="TG85" s="12"/>
      <c r="TH85" s="12"/>
      <c r="TI85" s="12"/>
      <c r="TJ85" s="12"/>
      <c r="TK85" s="12"/>
      <c r="TL85" s="12"/>
      <c r="TM85" s="12"/>
      <c r="TN85" s="12"/>
      <c r="TO85" s="12"/>
      <c r="TP85" s="12"/>
      <c r="TQ85" s="12"/>
      <c r="TR85" s="12"/>
      <c r="TS85" s="12"/>
      <c r="TT85" s="12"/>
      <c r="TU85" s="12"/>
      <c r="TV85" s="12"/>
      <c r="TW85" s="12"/>
      <c r="TX85" s="12"/>
      <c r="TY85" s="12"/>
      <c r="TZ85" s="12"/>
      <c r="UA85" s="12"/>
      <c r="UB85" s="12"/>
      <c r="UC85" s="12"/>
      <c r="UD85" s="12"/>
      <c r="UE85" s="12"/>
      <c r="UF85" s="12"/>
      <c r="UG85" s="12"/>
      <c r="UH85" s="12"/>
      <c r="UI85" s="12"/>
      <c r="UJ85" s="12"/>
      <c r="UK85" s="12"/>
      <c r="UL85" s="12"/>
      <c r="UM85" s="12"/>
      <c r="UN85" s="12"/>
      <c r="UO85" s="12"/>
      <c r="UP85" s="12"/>
      <c r="UQ85" s="12"/>
      <c r="UR85" s="12"/>
      <c r="US85" s="12"/>
      <c r="UT85" s="12"/>
      <c r="UU85" s="12"/>
      <c r="UV85" s="12"/>
      <c r="UW85" s="12"/>
      <c r="UX85" s="12"/>
      <c r="UY85" s="12"/>
      <c r="UZ85" s="12"/>
      <c r="VA85" s="12"/>
      <c r="VB85" s="12"/>
      <c r="VC85" s="12"/>
      <c r="VD85" s="12"/>
      <c r="VE85" s="12"/>
      <c r="VF85" s="12"/>
      <c r="VG85" s="12"/>
      <c r="VH85" s="12"/>
      <c r="VI85" s="12"/>
      <c r="VJ85" s="12"/>
      <c r="VK85" s="12"/>
      <c r="VL85" s="12"/>
      <c r="VM85" s="12"/>
      <c r="VN85" s="12"/>
      <c r="VO85" s="12"/>
      <c r="VP85" s="12"/>
      <c r="VQ85" s="12"/>
      <c r="VR85" s="12"/>
      <c r="VS85" s="12"/>
      <c r="VT85" s="12"/>
      <c r="VU85" s="12"/>
      <c r="VV85" s="12"/>
      <c r="VW85" s="12"/>
      <c r="VX85" s="12"/>
      <c r="VY85" s="12"/>
      <c r="VZ85" s="12"/>
      <c r="WA85" s="12"/>
      <c r="WB85" s="12"/>
      <c r="WC85" s="12"/>
      <c r="WD85" s="12"/>
      <c r="WE85" s="12"/>
      <c r="WF85" s="12"/>
      <c r="WG85" s="12"/>
      <c r="WH85" s="12"/>
      <c r="WI85" s="12"/>
      <c r="WJ85" s="12"/>
      <c r="WK85" s="12"/>
      <c r="WL85" s="12"/>
      <c r="WM85" s="12"/>
      <c r="WN85" s="12"/>
      <c r="WO85" s="12"/>
      <c r="WP85" s="12"/>
      <c r="WQ85" s="12"/>
      <c r="WR85" s="12"/>
      <c r="WS85" s="12"/>
      <c r="WT85" s="12"/>
      <c r="WU85" s="12"/>
      <c r="WV85" s="12"/>
      <c r="WW85" s="12"/>
      <c r="WX85" s="12"/>
      <c r="WY85" s="12"/>
      <c r="WZ85" s="12"/>
      <c r="XA85" s="12"/>
      <c r="XB85" s="12"/>
      <c r="XC85" s="12"/>
      <c r="XD85" s="12"/>
      <c r="XE85" s="12"/>
      <c r="XF85" s="12"/>
      <c r="XG85" s="12"/>
      <c r="XH85" s="12"/>
      <c r="XI85" s="12"/>
      <c r="XJ85" s="12"/>
      <c r="XK85" s="12"/>
      <c r="XL85" s="12"/>
      <c r="XM85" s="12"/>
      <c r="XN85" s="12"/>
      <c r="XO85" s="12"/>
      <c r="XP85" s="12"/>
      <c r="XQ85" s="12"/>
      <c r="XR85" s="12"/>
      <c r="XS85" s="12"/>
      <c r="XT85" s="12"/>
      <c r="XU85" s="12"/>
      <c r="XV85" s="12"/>
      <c r="XW85" s="12"/>
      <c r="XX85" s="12"/>
      <c r="XY85" s="12"/>
      <c r="XZ85" s="12"/>
      <c r="YA85" s="12"/>
      <c r="YB85" s="12"/>
      <c r="YC85" s="12"/>
      <c r="YD85" s="12"/>
      <c r="YE85" s="12"/>
      <c r="YF85" s="12"/>
      <c r="YG85" s="12"/>
      <c r="YH85" s="12"/>
      <c r="YI85" s="12"/>
      <c r="YJ85" s="12"/>
      <c r="YK85" s="12"/>
      <c r="YL85" s="12"/>
      <c r="YM85" s="12"/>
      <c r="YN85" s="12"/>
      <c r="YO85" s="12"/>
      <c r="YP85" s="12"/>
      <c r="YQ85" s="12"/>
      <c r="YR85" s="12"/>
      <c r="YS85" s="12"/>
      <c r="YT85" s="12"/>
      <c r="YU85" s="12"/>
      <c r="YV85" s="12"/>
      <c r="YW85" s="12"/>
      <c r="YX85" s="12"/>
      <c r="YY85" s="12"/>
      <c r="YZ85" s="12"/>
      <c r="ZA85" s="12"/>
      <c r="ZB85" s="12"/>
      <c r="ZC85" s="12"/>
      <c r="ZD85" s="12"/>
      <c r="ZE85" s="12"/>
      <c r="ZF85" s="12"/>
      <c r="ZG85" s="12"/>
      <c r="ZH85" s="12"/>
      <c r="ZI85" s="12"/>
      <c r="ZJ85" s="12"/>
      <c r="ZK85" s="12"/>
      <c r="ZL85" s="12"/>
      <c r="ZM85" s="12"/>
      <c r="ZN85" s="12"/>
      <c r="ZO85" s="12"/>
      <c r="ZP85" s="12"/>
      <c r="ZQ85" s="12"/>
      <c r="ZR85" s="12"/>
      <c r="ZS85" s="12"/>
      <c r="ZT85" s="12"/>
      <c r="ZU85" s="12"/>
      <c r="ZV85" s="12"/>
      <c r="ZW85" s="12"/>
      <c r="ZX85" s="12"/>
      <c r="ZY85" s="12"/>
      <c r="ZZ85" s="12"/>
      <c r="AAA85" s="12"/>
      <c r="AAB85" s="12"/>
      <c r="AAC85" s="12"/>
      <c r="AAD85" s="12"/>
      <c r="AAE85" s="12"/>
      <c r="AAF85" s="12"/>
      <c r="AAG85" s="12"/>
      <c r="AAH85" s="12"/>
      <c r="AAI85" s="12"/>
      <c r="AAJ85" s="12"/>
      <c r="AAK85" s="12"/>
      <c r="AAL85" s="12"/>
      <c r="AAM85" s="12"/>
      <c r="AAN85" s="12"/>
      <c r="AAO85" s="12"/>
      <c r="AAP85" s="12"/>
      <c r="AAQ85" s="12"/>
      <c r="AAR85" s="12"/>
      <c r="AAS85" s="12"/>
      <c r="AAT85" s="12"/>
      <c r="AAU85" s="12"/>
      <c r="AAV85" s="12"/>
      <c r="AAW85" s="12"/>
      <c r="AAX85" s="12"/>
      <c r="AAY85" s="12"/>
      <c r="AAZ85" s="12"/>
      <c r="ABA85" s="12"/>
      <c r="ABB85" s="12"/>
      <c r="ABC85" s="12"/>
      <c r="ABD85" s="12"/>
      <c r="ABE85" s="12"/>
      <c r="ABF85" s="12"/>
      <c r="ABG85" s="12"/>
      <c r="ABH85" s="12"/>
      <c r="ABI85" s="12"/>
      <c r="ABJ85" s="12"/>
      <c r="ABK85" s="12"/>
      <c r="ABL85" s="12"/>
      <c r="ABM85" s="12"/>
      <c r="ABN85" s="12"/>
      <c r="ABO85" s="12"/>
      <c r="ABP85" s="12"/>
      <c r="ABQ85" s="12"/>
      <c r="ABR85" s="12"/>
      <c r="ABS85" s="12"/>
      <c r="ABT85" s="12"/>
      <c r="ABU85" s="12"/>
      <c r="ABV85" s="12"/>
      <c r="ABW85" s="12"/>
      <c r="ABX85" s="12"/>
      <c r="ABY85" s="12"/>
      <c r="ABZ85" s="12"/>
      <c r="ACA85" s="12"/>
      <c r="ACB85" s="12"/>
      <c r="ACC85" s="12"/>
      <c r="ACD85" s="12"/>
      <c r="ACE85" s="12"/>
      <c r="ACF85" s="12"/>
      <c r="ACG85" s="12"/>
      <c r="ACH85" s="12"/>
      <c r="ACI85" s="12"/>
      <c r="ACJ85" s="12"/>
      <c r="ACK85" s="12"/>
      <c r="ACL85" s="12"/>
      <c r="ACM85" s="12"/>
      <c r="ACN85" s="12"/>
      <c r="ACO85" s="12"/>
      <c r="ACP85" s="12"/>
      <c r="ACQ85" s="12"/>
      <c r="ACR85" s="12"/>
      <c r="ACS85" s="12"/>
      <c r="ACT85" s="12"/>
      <c r="ACU85" s="12"/>
      <c r="ACV85" s="12"/>
      <c r="ACW85" s="12"/>
      <c r="ACX85" s="12"/>
      <c r="ACY85" s="12"/>
      <c r="ACZ85" s="12"/>
      <c r="ADA85" s="12"/>
      <c r="ADB85" s="12"/>
      <c r="ADC85" s="12"/>
      <c r="ADD85" s="12"/>
      <c r="ADE85" s="12"/>
      <c r="ADF85" s="12"/>
      <c r="ADG85" s="12"/>
      <c r="ADH85" s="12"/>
      <c r="ADI85" s="12"/>
      <c r="ADJ85" s="12"/>
      <c r="ADK85" s="12"/>
      <c r="ADL85" s="12"/>
      <c r="ADM85" s="12"/>
      <c r="ADN85" s="12"/>
      <c r="ADO85" s="12"/>
      <c r="ADP85" s="12"/>
      <c r="ADQ85" s="12"/>
      <c r="ADR85" s="12"/>
      <c r="ADS85" s="12"/>
      <c r="ADT85" s="12"/>
      <c r="ADU85" s="12"/>
      <c r="ADV85" s="12"/>
      <c r="ADW85" s="12"/>
      <c r="ADX85" s="12"/>
      <c r="ADY85" s="12"/>
      <c r="ADZ85" s="12"/>
      <c r="AEA85" s="12"/>
      <c r="AEB85" s="12"/>
      <c r="AEC85" s="12"/>
      <c r="AED85" s="12"/>
      <c r="AEE85" s="12"/>
      <c r="AEF85" s="12"/>
      <c r="AEG85" s="12"/>
      <c r="AEH85" s="12"/>
      <c r="AEI85" s="12"/>
      <c r="AEJ85" s="12"/>
      <c r="AEK85" s="12"/>
      <c r="AEL85" s="12"/>
      <c r="AEM85" s="12"/>
      <c r="AEN85" s="12"/>
      <c r="AEO85" s="12"/>
      <c r="AEP85" s="12"/>
      <c r="AEQ85" s="12"/>
      <c r="AER85" s="12"/>
    </row>
    <row r="86" spans="1:824" s="2" customFormat="1" ht="24.95" hidden="1" customHeight="1" x14ac:dyDescent="0.25">
      <c r="A86" s="42"/>
      <c r="B86" s="40"/>
      <c r="C86" s="35"/>
      <c r="D86" s="40" t="s">
        <v>95</v>
      </c>
      <c r="E86" s="35"/>
      <c r="F86" s="35"/>
      <c r="G86" s="35"/>
      <c r="H86" s="49"/>
      <c r="I86" s="49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  <c r="KF86" s="12"/>
      <c r="KG86" s="12"/>
      <c r="KH86" s="12"/>
      <c r="KI86" s="12"/>
      <c r="KJ86" s="12"/>
      <c r="KK86" s="12"/>
      <c r="KL86" s="12"/>
      <c r="KM86" s="12"/>
      <c r="KN86" s="12"/>
      <c r="KO86" s="12"/>
      <c r="KP86" s="12"/>
      <c r="KQ86" s="12"/>
      <c r="KR86" s="12"/>
      <c r="KS86" s="12"/>
      <c r="KT86" s="12"/>
      <c r="KU86" s="12"/>
      <c r="KV86" s="12"/>
      <c r="KW86" s="12"/>
      <c r="KX86" s="12"/>
      <c r="KY86" s="12"/>
      <c r="KZ86" s="12"/>
      <c r="LA86" s="12"/>
      <c r="LB86" s="12"/>
      <c r="LC86" s="12"/>
      <c r="LD86" s="12"/>
      <c r="LE86" s="12"/>
      <c r="LF86" s="12"/>
      <c r="LG86" s="12"/>
      <c r="LH86" s="12"/>
      <c r="LI86" s="12"/>
      <c r="LJ86" s="12"/>
      <c r="LK86" s="12"/>
      <c r="LL86" s="12"/>
      <c r="LM86" s="12"/>
      <c r="LN86" s="12"/>
      <c r="LO86" s="12"/>
      <c r="LP86" s="12"/>
      <c r="LQ86" s="12"/>
      <c r="LR86" s="12"/>
      <c r="LS86" s="12"/>
      <c r="LT86" s="12"/>
      <c r="LU86" s="12"/>
      <c r="LV86" s="12"/>
      <c r="LW86" s="12"/>
      <c r="LX86" s="12"/>
      <c r="LY86" s="12"/>
      <c r="LZ86" s="12"/>
      <c r="MA86" s="12"/>
      <c r="MB86" s="12"/>
      <c r="MC86" s="12"/>
      <c r="MD86" s="12"/>
      <c r="ME86" s="12"/>
      <c r="MF86" s="12"/>
      <c r="MG86" s="12"/>
      <c r="MH86" s="12"/>
      <c r="MI86" s="12"/>
      <c r="MJ86" s="12"/>
      <c r="MK86" s="12"/>
      <c r="ML86" s="12"/>
      <c r="MM86" s="12"/>
      <c r="MN86" s="12"/>
      <c r="MO86" s="12"/>
      <c r="MP86" s="12"/>
      <c r="MQ86" s="12"/>
      <c r="MR86" s="12"/>
      <c r="MS86" s="12"/>
      <c r="MT86" s="12"/>
      <c r="MU86" s="12"/>
      <c r="MV86" s="12"/>
      <c r="MW86" s="12"/>
      <c r="MX86" s="12"/>
      <c r="MY86" s="12"/>
      <c r="MZ86" s="12"/>
      <c r="NA86" s="12"/>
      <c r="NB86" s="12"/>
      <c r="NC86" s="12"/>
      <c r="ND86" s="12"/>
      <c r="NE86" s="12"/>
      <c r="NF86" s="12"/>
      <c r="NG86" s="12"/>
      <c r="NH86" s="12"/>
      <c r="NI86" s="12"/>
      <c r="NJ86" s="12"/>
      <c r="NK86" s="12"/>
      <c r="NL86" s="12"/>
      <c r="NM86" s="12"/>
      <c r="NN86" s="12"/>
      <c r="NO86" s="12"/>
      <c r="NP86" s="12"/>
      <c r="NQ86" s="12"/>
      <c r="NR86" s="12"/>
      <c r="NS86" s="12"/>
      <c r="NT86" s="12"/>
      <c r="NU86" s="12"/>
      <c r="NV86" s="12"/>
      <c r="NW86" s="12"/>
      <c r="NX86" s="12"/>
      <c r="NY86" s="12"/>
      <c r="NZ86" s="12"/>
      <c r="OA86" s="12"/>
      <c r="OB86" s="12"/>
      <c r="OC86" s="12"/>
      <c r="OD86" s="12"/>
      <c r="OE86" s="12"/>
      <c r="OF86" s="12"/>
      <c r="OG86" s="12"/>
      <c r="OH86" s="12"/>
      <c r="OI86" s="12"/>
      <c r="OJ86" s="12"/>
      <c r="OK86" s="12"/>
      <c r="OL86" s="12"/>
      <c r="OM86" s="12"/>
      <c r="ON86" s="12"/>
      <c r="OO86" s="12"/>
      <c r="OP86" s="12"/>
      <c r="OQ86" s="12"/>
      <c r="OR86" s="12"/>
      <c r="OS86" s="12"/>
      <c r="OT86" s="12"/>
      <c r="OU86" s="12"/>
      <c r="OV86" s="12"/>
      <c r="OW86" s="12"/>
      <c r="OX86" s="12"/>
      <c r="OY86" s="12"/>
      <c r="OZ86" s="12"/>
      <c r="PA86" s="12"/>
      <c r="PB86" s="12"/>
      <c r="PC86" s="12"/>
      <c r="PD86" s="12"/>
      <c r="PE86" s="12"/>
      <c r="PF86" s="12"/>
      <c r="PG86" s="12"/>
      <c r="PH86" s="12"/>
      <c r="PI86" s="12"/>
      <c r="PJ86" s="12"/>
      <c r="PK86" s="12"/>
      <c r="PL86" s="12"/>
      <c r="PM86" s="12"/>
      <c r="PN86" s="12"/>
      <c r="PO86" s="12"/>
      <c r="PP86" s="12"/>
      <c r="PQ86" s="12"/>
      <c r="PR86" s="12"/>
      <c r="PS86" s="12"/>
      <c r="PT86" s="12"/>
      <c r="PU86" s="12"/>
      <c r="PV86" s="12"/>
      <c r="PW86" s="12"/>
      <c r="PX86" s="12"/>
      <c r="PY86" s="12"/>
      <c r="PZ86" s="12"/>
      <c r="QA86" s="12"/>
      <c r="QB86" s="12"/>
      <c r="QC86" s="12"/>
      <c r="QD86" s="12"/>
      <c r="QE86" s="12"/>
      <c r="QF86" s="12"/>
      <c r="QG86" s="12"/>
      <c r="QH86" s="12"/>
      <c r="QI86" s="12"/>
      <c r="QJ86" s="12"/>
      <c r="QK86" s="12"/>
      <c r="QL86" s="12"/>
      <c r="QM86" s="12"/>
      <c r="QN86" s="12"/>
      <c r="QO86" s="12"/>
      <c r="QP86" s="12"/>
      <c r="QQ86" s="12"/>
      <c r="QR86" s="12"/>
      <c r="QS86" s="12"/>
      <c r="QT86" s="12"/>
      <c r="QU86" s="12"/>
      <c r="QV86" s="12"/>
      <c r="QW86" s="12"/>
      <c r="QX86" s="12"/>
      <c r="QY86" s="12"/>
      <c r="QZ86" s="12"/>
      <c r="RA86" s="12"/>
      <c r="RB86" s="12"/>
      <c r="RC86" s="12"/>
      <c r="RD86" s="12"/>
      <c r="RE86" s="12"/>
      <c r="RF86" s="12"/>
      <c r="RG86" s="12"/>
      <c r="RH86" s="12"/>
      <c r="RI86" s="12"/>
      <c r="RJ86" s="12"/>
      <c r="RK86" s="12"/>
      <c r="RL86" s="12"/>
      <c r="RM86" s="12"/>
      <c r="RN86" s="12"/>
      <c r="RO86" s="12"/>
      <c r="RP86" s="12"/>
      <c r="RQ86" s="12"/>
      <c r="RR86" s="12"/>
      <c r="RS86" s="12"/>
      <c r="RT86" s="12"/>
      <c r="RU86" s="12"/>
      <c r="RV86" s="12"/>
      <c r="RW86" s="12"/>
      <c r="RX86" s="12"/>
      <c r="RY86" s="12"/>
      <c r="RZ86" s="12"/>
      <c r="SA86" s="12"/>
      <c r="SB86" s="12"/>
      <c r="SC86" s="12"/>
      <c r="SD86" s="12"/>
      <c r="SE86" s="12"/>
      <c r="SF86" s="12"/>
      <c r="SG86" s="12"/>
      <c r="SH86" s="12"/>
      <c r="SI86" s="12"/>
      <c r="SJ86" s="12"/>
      <c r="SK86" s="12"/>
      <c r="SL86" s="12"/>
      <c r="SM86" s="12"/>
      <c r="SN86" s="12"/>
      <c r="SO86" s="12"/>
      <c r="SP86" s="12"/>
      <c r="SQ86" s="12"/>
      <c r="SR86" s="12"/>
      <c r="SS86" s="12"/>
      <c r="ST86" s="12"/>
      <c r="SU86" s="12"/>
      <c r="SV86" s="12"/>
      <c r="SW86" s="12"/>
      <c r="SX86" s="12"/>
      <c r="SY86" s="12"/>
      <c r="SZ86" s="12"/>
      <c r="TA86" s="12"/>
      <c r="TB86" s="12"/>
      <c r="TC86" s="12"/>
      <c r="TD86" s="12"/>
      <c r="TE86" s="12"/>
      <c r="TF86" s="12"/>
      <c r="TG86" s="12"/>
      <c r="TH86" s="12"/>
      <c r="TI86" s="12"/>
      <c r="TJ86" s="12"/>
      <c r="TK86" s="12"/>
      <c r="TL86" s="12"/>
      <c r="TM86" s="12"/>
      <c r="TN86" s="12"/>
      <c r="TO86" s="12"/>
      <c r="TP86" s="12"/>
      <c r="TQ86" s="12"/>
      <c r="TR86" s="12"/>
      <c r="TS86" s="12"/>
      <c r="TT86" s="12"/>
      <c r="TU86" s="12"/>
      <c r="TV86" s="12"/>
      <c r="TW86" s="12"/>
      <c r="TX86" s="12"/>
      <c r="TY86" s="12"/>
      <c r="TZ86" s="12"/>
      <c r="UA86" s="12"/>
      <c r="UB86" s="12"/>
      <c r="UC86" s="12"/>
      <c r="UD86" s="12"/>
      <c r="UE86" s="12"/>
      <c r="UF86" s="12"/>
      <c r="UG86" s="12"/>
      <c r="UH86" s="12"/>
      <c r="UI86" s="12"/>
      <c r="UJ86" s="12"/>
      <c r="UK86" s="12"/>
      <c r="UL86" s="12"/>
      <c r="UM86" s="12"/>
      <c r="UN86" s="12"/>
      <c r="UO86" s="12"/>
      <c r="UP86" s="12"/>
      <c r="UQ86" s="12"/>
      <c r="UR86" s="12"/>
      <c r="US86" s="12"/>
      <c r="UT86" s="12"/>
      <c r="UU86" s="12"/>
      <c r="UV86" s="12"/>
      <c r="UW86" s="12"/>
      <c r="UX86" s="12"/>
      <c r="UY86" s="12"/>
      <c r="UZ86" s="12"/>
      <c r="VA86" s="12"/>
      <c r="VB86" s="12"/>
      <c r="VC86" s="12"/>
      <c r="VD86" s="12"/>
      <c r="VE86" s="12"/>
      <c r="VF86" s="12"/>
      <c r="VG86" s="12"/>
      <c r="VH86" s="12"/>
      <c r="VI86" s="12"/>
      <c r="VJ86" s="12"/>
      <c r="VK86" s="12"/>
      <c r="VL86" s="12"/>
      <c r="VM86" s="12"/>
      <c r="VN86" s="12"/>
      <c r="VO86" s="12"/>
      <c r="VP86" s="12"/>
      <c r="VQ86" s="12"/>
      <c r="VR86" s="12"/>
      <c r="VS86" s="12"/>
      <c r="VT86" s="12"/>
      <c r="VU86" s="12"/>
      <c r="VV86" s="12"/>
      <c r="VW86" s="12"/>
      <c r="VX86" s="12"/>
      <c r="VY86" s="12"/>
      <c r="VZ86" s="12"/>
      <c r="WA86" s="12"/>
      <c r="WB86" s="12"/>
      <c r="WC86" s="12"/>
      <c r="WD86" s="12"/>
      <c r="WE86" s="12"/>
      <c r="WF86" s="12"/>
      <c r="WG86" s="12"/>
      <c r="WH86" s="12"/>
      <c r="WI86" s="12"/>
      <c r="WJ86" s="12"/>
      <c r="WK86" s="12"/>
      <c r="WL86" s="12"/>
      <c r="WM86" s="12"/>
      <c r="WN86" s="12"/>
      <c r="WO86" s="12"/>
      <c r="WP86" s="12"/>
      <c r="WQ86" s="12"/>
      <c r="WR86" s="12"/>
      <c r="WS86" s="12"/>
      <c r="WT86" s="12"/>
      <c r="WU86" s="12"/>
      <c r="WV86" s="12"/>
      <c r="WW86" s="12"/>
      <c r="WX86" s="12"/>
      <c r="WY86" s="12"/>
      <c r="WZ86" s="12"/>
      <c r="XA86" s="12"/>
      <c r="XB86" s="12"/>
      <c r="XC86" s="12"/>
      <c r="XD86" s="12"/>
      <c r="XE86" s="12"/>
      <c r="XF86" s="12"/>
      <c r="XG86" s="12"/>
      <c r="XH86" s="12"/>
      <c r="XI86" s="12"/>
      <c r="XJ86" s="12"/>
      <c r="XK86" s="12"/>
      <c r="XL86" s="12"/>
      <c r="XM86" s="12"/>
      <c r="XN86" s="12"/>
      <c r="XO86" s="12"/>
      <c r="XP86" s="12"/>
      <c r="XQ86" s="12"/>
      <c r="XR86" s="12"/>
      <c r="XS86" s="12"/>
      <c r="XT86" s="12"/>
      <c r="XU86" s="12"/>
      <c r="XV86" s="12"/>
      <c r="XW86" s="12"/>
      <c r="XX86" s="12"/>
      <c r="XY86" s="12"/>
      <c r="XZ86" s="12"/>
      <c r="YA86" s="12"/>
      <c r="YB86" s="12"/>
      <c r="YC86" s="12"/>
      <c r="YD86" s="12"/>
      <c r="YE86" s="12"/>
      <c r="YF86" s="12"/>
      <c r="YG86" s="12"/>
      <c r="YH86" s="12"/>
      <c r="YI86" s="12"/>
      <c r="YJ86" s="12"/>
      <c r="YK86" s="12"/>
      <c r="YL86" s="12"/>
      <c r="YM86" s="12"/>
      <c r="YN86" s="12"/>
      <c r="YO86" s="12"/>
      <c r="YP86" s="12"/>
      <c r="YQ86" s="12"/>
      <c r="YR86" s="12"/>
      <c r="YS86" s="12"/>
      <c r="YT86" s="12"/>
      <c r="YU86" s="12"/>
      <c r="YV86" s="12"/>
      <c r="YW86" s="12"/>
      <c r="YX86" s="12"/>
      <c r="YY86" s="12"/>
      <c r="YZ86" s="12"/>
      <c r="ZA86" s="12"/>
      <c r="ZB86" s="12"/>
      <c r="ZC86" s="12"/>
      <c r="ZD86" s="12"/>
      <c r="ZE86" s="12"/>
      <c r="ZF86" s="12"/>
      <c r="ZG86" s="12"/>
      <c r="ZH86" s="12"/>
      <c r="ZI86" s="12"/>
      <c r="ZJ86" s="12"/>
      <c r="ZK86" s="12"/>
      <c r="ZL86" s="12"/>
      <c r="ZM86" s="12"/>
      <c r="ZN86" s="12"/>
      <c r="ZO86" s="12"/>
      <c r="ZP86" s="12"/>
      <c r="ZQ86" s="12"/>
      <c r="ZR86" s="12"/>
      <c r="ZS86" s="12"/>
      <c r="ZT86" s="12"/>
      <c r="ZU86" s="12"/>
      <c r="ZV86" s="12"/>
      <c r="ZW86" s="12"/>
      <c r="ZX86" s="12"/>
      <c r="ZY86" s="12"/>
      <c r="ZZ86" s="12"/>
      <c r="AAA86" s="12"/>
      <c r="AAB86" s="12"/>
      <c r="AAC86" s="12"/>
      <c r="AAD86" s="12"/>
      <c r="AAE86" s="12"/>
      <c r="AAF86" s="12"/>
      <c r="AAG86" s="12"/>
      <c r="AAH86" s="12"/>
      <c r="AAI86" s="12"/>
      <c r="AAJ86" s="12"/>
      <c r="AAK86" s="12"/>
      <c r="AAL86" s="12"/>
      <c r="AAM86" s="12"/>
      <c r="AAN86" s="12"/>
      <c r="AAO86" s="12"/>
      <c r="AAP86" s="12"/>
      <c r="AAQ86" s="12"/>
      <c r="AAR86" s="12"/>
      <c r="AAS86" s="12"/>
      <c r="AAT86" s="12"/>
      <c r="AAU86" s="12"/>
      <c r="AAV86" s="12"/>
      <c r="AAW86" s="12"/>
      <c r="AAX86" s="12"/>
      <c r="AAY86" s="12"/>
      <c r="AAZ86" s="12"/>
      <c r="ABA86" s="12"/>
      <c r="ABB86" s="12"/>
      <c r="ABC86" s="12"/>
      <c r="ABD86" s="12"/>
      <c r="ABE86" s="12"/>
      <c r="ABF86" s="12"/>
      <c r="ABG86" s="12"/>
      <c r="ABH86" s="12"/>
      <c r="ABI86" s="12"/>
      <c r="ABJ86" s="12"/>
      <c r="ABK86" s="12"/>
      <c r="ABL86" s="12"/>
      <c r="ABM86" s="12"/>
      <c r="ABN86" s="12"/>
      <c r="ABO86" s="12"/>
      <c r="ABP86" s="12"/>
      <c r="ABQ86" s="12"/>
      <c r="ABR86" s="12"/>
      <c r="ABS86" s="12"/>
      <c r="ABT86" s="12"/>
      <c r="ABU86" s="12"/>
      <c r="ABV86" s="12"/>
      <c r="ABW86" s="12"/>
      <c r="ABX86" s="12"/>
      <c r="ABY86" s="12"/>
      <c r="ABZ86" s="12"/>
      <c r="ACA86" s="12"/>
      <c r="ACB86" s="12"/>
      <c r="ACC86" s="12"/>
      <c r="ACD86" s="12"/>
      <c r="ACE86" s="12"/>
      <c r="ACF86" s="12"/>
      <c r="ACG86" s="12"/>
      <c r="ACH86" s="12"/>
      <c r="ACI86" s="12"/>
      <c r="ACJ86" s="12"/>
      <c r="ACK86" s="12"/>
      <c r="ACL86" s="12"/>
      <c r="ACM86" s="12"/>
      <c r="ACN86" s="12"/>
      <c r="ACO86" s="12"/>
      <c r="ACP86" s="12"/>
      <c r="ACQ86" s="12"/>
      <c r="ACR86" s="12"/>
      <c r="ACS86" s="12"/>
      <c r="ACT86" s="12"/>
      <c r="ACU86" s="12"/>
      <c r="ACV86" s="12"/>
      <c r="ACW86" s="12"/>
      <c r="ACX86" s="12"/>
      <c r="ACY86" s="12"/>
      <c r="ACZ86" s="12"/>
      <c r="ADA86" s="12"/>
      <c r="ADB86" s="12"/>
      <c r="ADC86" s="12"/>
      <c r="ADD86" s="12"/>
      <c r="ADE86" s="12"/>
      <c r="ADF86" s="12"/>
      <c r="ADG86" s="12"/>
      <c r="ADH86" s="12"/>
      <c r="ADI86" s="12"/>
      <c r="ADJ86" s="12"/>
      <c r="ADK86" s="12"/>
      <c r="ADL86" s="12"/>
      <c r="ADM86" s="12"/>
      <c r="ADN86" s="12"/>
      <c r="ADO86" s="12"/>
      <c r="ADP86" s="12"/>
      <c r="ADQ86" s="12"/>
      <c r="ADR86" s="12"/>
      <c r="ADS86" s="12"/>
      <c r="ADT86" s="12"/>
      <c r="ADU86" s="12"/>
      <c r="ADV86" s="12"/>
      <c r="ADW86" s="12"/>
      <c r="ADX86" s="12"/>
      <c r="ADY86" s="12"/>
      <c r="ADZ86" s="12"/>
      <c r="AEA86" s="12"/>
      <c r="AEB86" s="12"/>
      <c r="AEC86" s="12"/>
      <c r="AED86" s="12"/>
      <c r="AEE86" s="12"/>
      <c r="AEF86" s="12"/>
      <c r="AEG86" s="12"/>
      <c r="AEH86" s="12"/>
      <c r="AEI86" s="12"/>
      <c r="AEJ86" s="12"/>
      <c r="AEK86" s="12"/>
      <c r="AEL86" s="12"/>
      <c r="AEM86" s="12"/>
      <c r="AEN86" s="12"/>
      <c r="AEO86" s="12"/>
      <c r="AEP86" s="12"/>
      <c r="AEQ86" s="12"/>
      <c r="AER86" s="12"/>
    </row>
    <row r="87" spans="1:824" s="2" customFormat="1" ht="24.95" hidden="1" customHeight="1" x14ac:dyDescent="0.25">
      <c r="A87" s="42"/>
      <c r="B87" s="40"/>
      <c r="C87" s="35"/>
      <c r="D87" s="40" t="s">
        <v>95</v>
      </c>
      <c r="E87" s="35"/>
      <c r="F87" s="35"/>
      <c r="G87" s="35"/>
      <c r="H87" s="49"/>
      <c r="I87" s="49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  <c r="KG87" s="12"/>
      <c r="KH87" s="12"/>
      <c r="KI87" s="12"/>
      <c r="KJ87" s="12"/>
      <c r="KK87" s="12"/>
      <c r="KL87" s="12"/>
      <c r="KM87" s="12"/>
      <c r="KN87" s="12"/>
      <c r="KO87" s="12"/>
      <c r="KP87" s="12"/>
      <c r="KQ87" s="12"/>
      <c r="KR87" s="12"/>
      <c r="KS87" s="12"/>
      <c r="KT87" s="12"/>
      <c r="KU87" s="12"/>
      <c r="KV87" s="12"/>
      <c r="KW87" s="12"/>
      <c r="KX87" s="12"/>
      <c r="KY87" s="12"/>
      <c r="KZ87" s="12"/>
      <c r="LA87" s="12"/>
      <c r="LB87" s="12"/>
      <c r="LC87" s="12"/>
      <c r="LD87" s="12"/>
      <c r="LE87" s="12"/>
      <c r="LF87" s="12"/>
      <c r="LG87" s="12"/>
      <c r="LH87" s="12"/>
      <c r="LI87" s="12"/>
      <c r="LJ87" s="12"/>
      <c r="LK87" s="12"/>
      <c r="LL87" s="12"/>
      <c r="LM87" s="12"/>
      <c r="LN87" s="12"/>
      <c r="LO87" s="12"/>
      <c r="LP87" s="12"/>
      <c r="LQ87" s="12"/>
      <c r="LR87" s="12"/>
      <c r="LS87" s="12"/>
      <c r="LT87" s="12"/>
      <c r="LU87" s="12"/>
      <c r="LV87" s="12"/>
      <c r="LW87" s="12"/>
      <c r="LX87" s="12"/>
      <c r="LY87" s="12"/>
      <c r="LZ87" s="12"/>
      <c r="MA87" s="12"/>
      <c r="MB87" s="12"/>
      <c r="MC87" s="12"/>
      <c r="MD87" s="12"/>
      <c r="ME87" s="12"/>
      <c r="MF87" s="12"/>
      <c r="MG87" s="12"/>
      <c r="MH87" s="12"/>
      <c r="MI87" s="12"/>
      <c r="MJ87" s="12"/>
      <c r="MK87" s="12"/>
      <c r="ML87" s="12"/>
      <c r="MM87" s="12"/>
      <c r="MN87" s="12"/>
      <c r="MO87" s="12"/>
      <c r="MP87" s="12"/>
      <c r="MQ87" s="12"/>
      <c r="MR87" s="12"/>
      <c r="MS87" s="12"/>
      <c r="MT87" s="12"/>
      <c r="MU87" s="12"/>
      <c r="MV87" s="12"/>
      <c r="MW87" s="12"/>
      <c r="MX87" s="12"/>
      <c r="MY87" s="12"/>
      <c r="MZ87" s="12"/>
      <c r="NA87" s="12"/>
      <c r="NB87" s="12"/>
      <c r="NC87" s="12"/>
      <c r="ND87" s="12"/>
      <c r="NE87" s="12"/>
      <c r="NF87" s="12"/>
      <c r="NG87" s="12"/>
      <c r="NH87" s="12"/>
      <c r="NI87" s="12"/>
      <c r="NJ87" s="12"/>
      <c r="NK87" s="12"/>
      <c r="NL87" s="12"/>
      <c r="NM87" s="12"/>
      <c r="NN87" s="12"/>
      <c r="NO87" s="12"/>
      <c r="NP87" s="12"/>
      <c r="NQ87" s="12"/>
      <c r="NR87" s="12"/>
      <c r="NS87" s="12"/>
      <c r="NT87" s="12"/>
      <c r="NU87" s="12"/>
      <c r="NV87" s="12"/>
      <c r="NW87" s="12"/>
      <c r="NX87" s="12"/>
      <c r="NY87" s="12"/>
      <c r="NZ87" s="12"/>
      <c r="OA87" s="12"/>
      <c r="OB87" s="12"/>
      <c r="OC87" s="12"/>
      <c r="OD87" s="12"/>
      <c r="OE87" s="12"/>
      <c r="OF87" s="12"/>
      <c r="OG87" s="12"/>
      <c r="OH87" s="12"/>
      <c r="OI87" s="12"/>
      <c r="OJ87" s="12"/>
      <c r="OK87" s="12"/>
      <c r="OL87" s="12"/>
      <c r="OM87" s="12"/>
      <c r="ON87" s="12"/>
      <c r="OO87" s="12"/>
      <c r="OP87" s="12"/>
      <c r="OQ87" s="12"/>
      <c r="OR87" s="12"/>
      <c r="OS87" s="12"/>
      <c r="OT87" s="12"/>
      <c r="OU87" s="12"/>
      <c r="OV87" s="12"/>
      <c r="OW87" s="12"/>
      <c r="OX87" s="12"/>
      <c r="OY87" s="12"/>
      <c r="OZ87" s="12"/>
      <c r="PA87" s="12"/>
      <c r="PB87" s="12"/>
      <c r="PC87" s="12"/>
      <c r="PD87" s="12"/>
      <c r="PE87" s="12"/>
      <c r="PF87" s="12"/>
      <c r="PG87" s="12"/>
      <c r="PH87" s="12"/>
      <c r="PI87" s="12"/>
      <c r="PJ87" s="12"/>
      <c r="PK87" s="12"/>
      <c r="PL87" s="12"/>
      <c r="PM87" s="12"/>
      <c r="PN87" s="12"/>
      <c r="PO87" s="12"/>
      <c r="PP87" s="12"/>
      <c r="PQ87" s="12"/>
      <c r="PR87" s="12"/>
      <c r="PS87" s="12"/>
      <c r="PT87" s="12"/>
      <c r="PU87" s="12"/>
      <c r="PV87" s="12"/>
      <c r="PW87" s="12"/>
      <c r="PX87" s="12"/>
      <c r="PY87" s="12"/>
      <c r="PZ87" s="12"/>
      <c r="QA87" s="12"/>
      <c r="QB87" s="12"/>
      <c r="QC87" s="12"/>
      <c r="QD87" s="12"/>
      <c r="QE87" s="12"/>
      <c r="QF87" s="12"/>
      <c r="QG87" s="12"/>
      <c r="QH87" s="12"/>
      <c r="QI87" s="12"/>
      <c r="QJ87" s="12"/>
      <c r="QK87" s="12"/>
      <c r="QL87" s="12"/>
      <c r="QM87" s="12"/>
      <c r="QN87" s="12"/>
      <c r="QO87" s="12"/>
      <c r="QP87" s="12"/>
      <c r="QQ87" s="12"/>
      <c r="QR87" s="12"/>
      <c r="QS87" s="12"/>
      <c r="QT87" s="12"/>
      <c r="QU87" s="12"/>
      <c r="QV87" s="12"/>
      <c r="QW87" s="12"/>
      <c r="QX87" s="12"/>
      <c r="QY87" s="12"/>
      <c r="QZ87" s="12"/>
      <c r="RA87" s="12"/>
      <c r="RB87" s="12"/>
      <c r="RC87" s="12"/>
      <c r="RD87" s="12"/>
      <c r="RE87" s="12"/>
      <c r="RF87" s="12"/>
      <c r="RG87" s="12"/>
      <c r="RH87" s="12"/>
      <c r="RI87" s="12"/>
      <c r="RJ87" s="12"/>
      <c r="RK87" s="12"/>
      <c r="RL87" s="12"/>
      <c r="RM87" s="12"/>
      <c r="RN87" s="12"/>
      <c r="RO87" s="12"/>
      <c r="RP87" s="12"/>
      <c r="RQ87" s="12"/>
      <c r="RR87" s="12"/>
      <c r="RS87" s="12"/>
      <c r="RT87" s="12"/>
      <c r="RU87" s="12"/>
      <c r="RV87" s="12"/>
      <c r="RW87" s="12"/>
      <c r="RX87" s="12"/>
      <c r="RY87" s="12"/>
      <c r="RZ87" s="12"/>
      <c r="SA87" s="12"/>
      <c r="SB87" s="12"/>
      <c r="SC87" s="12"/>
      <c r="SD87" s="12"/>
      <c r="SE87" s="12"/>
      <c r="SF87" s="12"/>
      <c r="SG87" s="12"/>
      <c r="SH87" s="12"/>
      <c r="SI87" s="12"/>
      <c r="SJ87" s="12"/>
      <c r="SK87" s="12"/>
      <c r="SL87" s="12"/>
      <c r="SM87" s="12"/>
      <c r="SN87" s="12"/>
      <c r="SO87" s="12"/>
      <c r="SP87" s="12"/>
      <c r="SQ87" s="12"/>
      <c r="SR87" s="12"/>
      <c r="SS87" s="12"/>
      <c r="ST87" s="12"/>
      <c r="SU87" s="12"/>
      <c r="SV87" s="12"/>
      <c r="SW87" s="12"/>
      <c r="SX87" s="12"/>
      <c r="SY87" s="12"/>
      <c r="SZ87" s="12"/>
      <c r="TA87" s="12"/>
      <c r="TB87" s="12"/>
      <c r="TC87" s="12"/>
      <c r="TD87" s="12"/>
      <c r="TE87" s="12"/>
      <c r="TF87" s="12"/>
      <c r="TG87" s="12"/>
      <c r="TH87" s="12"/>
      <c r="TI87" s="12"/>
      <c r="TJ87" s="12"/>
      <c r="TK87" s="12"/>
      <c r="TL87" s="12"/>
      <c r="TM87" s="12"/>
      <c r="TN87" s="12"/>
      <c r="TO87" s="12"/>
      <c r="TP87" s="12"/>
      <c r="TQ87" s="12"/>
      <c r="TR87" s="12"/>
      <c r="TS87" s="12"/>
      <c r="TT87" s="12"/>
      <c r="TU87" s="12"/>
      <c r="TV87" s="12"/>
      <c r="TW87" s="12"/>
      <c r="TX87" s="12"/>
      <c r="TY87" s="12"/>
      <c r="TZ87" s="12"/>
      <c r="UA87" s="12"/>
      <c r="UB87" s="12"/>
      <c r="UC87" s="12"/>
      <c r="UD87" s="12"/>
      <c r="UE87" s="12"/>
      <c r="UF87" s="12"/>
      <c r="UG87" s="12"/>
      <c r="UH87" s="12"/>
      <c r="UI87" s="12"/>
      <c r="UJ87" s="12"/>
      <c r="UK87" s="12"/>
      <c r="UL87" s="12"/>
      <c r="UM87" s="12"/>
      <c r="UN87" s="12"/>
      <c r="UO87" s="12"/>
      <c r="UP87" s="12"/>
      <c r="UQ87" s="12"/>
      <c r="UR87" s="12"/>
      <c r="US87" s="12"/>
      <c r="UT87" s="12"/>
      <c r="UU87" s="12"/>
      <c r="UV87" s="12"/>
      <c r="UW87" s="12"/>
      <c r="UX87" s="12"/>
      <c r="UY87" s="12"/>
      <c r="UZ87" s="12"/>
      <c r="VA87" s="12"/>
      <c r="VB87" s="12"/>
      <c r="VC87" s="12"/>
      <c r="VD87" s="12"/>
      <c r="VE87" s="12"/>
      <c r="VF87" s="12"/>
      <c r="VG87" s="12"/>
      <c r="VH87" s="12"/>
      <c r="VI87" s="12"/>
      <c r="VJ87" s="12"/>
      <c r="VK87" s="12"/>
      <c r="VL87" s="12"/>
      <c r="VM87" s="12"/>
      <c r="VN87" s="12"/>
      <c r="VO87" s="12"/>
      <c r="VP87" s="12"/>
      <c r="VQ87" s="12"/>
      <c r="VR87" s="12"/>
      <c r="VS87" s="12"/>
      <c r="VT87" s="12"/>
      <c r="VU87" s="12"/>
      <c r="VV87" s="12"/>
      <c r="VW87" s="12"/>
      <c r="VX87" s="12"/>
      <c r="VY87" s="12"/>
      <c r="VZ87" s="12"/>
      <c r="WA87" s="12"/>
      <c r="WB87" s="12"/>
      <c r="WC87" s="12"/>
      <c r="WD87" s="12"/>
      <c r="WE87" s="12"/>
      <c r="WF87" s="12"/>
      <c r="WG87" s="12"/>
      <c r="WH87" s="12"/>
      <c r="WI87" s="12"/>
      <c r="WJ87" s="12"/>
      <c r="WK87" s="12"/>
      <c r="WL87" s="12"/>
      <c r="WM87" s="12"/>
      <c r="WN87" s="12"/>
      <c r="WO87" s="12"/>
      <c r="WP87" s="12"/>
      <c r="WQ87" s="12"/>
      <c r="WR87" s="12"/>
      <c r="WS87" s="12"/>
      <c r="WT87" s="12"/>
      <c r="WU87" s="12"/>
      <c r="WV87" s="12"/>
      <c r="WW87" s="12"/>
      <c r="WX87" s="12"/>
      <c r="WY87" s="12"/>
      <c r="WZ87" s="12"/>
      <c r="XA87" s="12"/>
      <c r="XB87" s="12"/>
      <c r="XC87" s="12"/>
      <c r="XD87" s="12"/>
      <c r="XE87" s="12"/>
      <c r="XF87" s="12"/>
      <c r="XG87" s="12"/>
      <c r="XH87" s="12"/>
      <c r="XI87" s="12"/>
      <c r="XJ87" s="12"/>
      <c r="XK87" s="12"/>
      <c r="XL87" s="12"/>
      <c r="XM87" s="12"/>
      <c r="XN87" s="12"/>
      <c r="XO87" s="12"/>
      <c r="XP87" s="12"/>
      <c r="XQ87" s="12"/>
      <c r="XR87" s="12"/>
      <c r="XS87" s="12"/>
      <c r="XT87" s="12"/>
      <c r="XU87" s="12"/>
      <c r="XV87" s="12"/>
      <c r="XW87" s="12"/>
      <c r="XX87" s="12"/>
      <c r="XY87" s="12"/>
      <c r="XZ87" s="12"/>
      <c r="YA87" s="12"/>
      <c r="YB87" s="12"/>
      <c r="YC87" s="12"/>
      <c r="YD87" s="12"/>
      <c r="YE87" s="12"/>
      <c r="YF87" s="12"/>
      <c r="YG87" s="12"/>
      <c r="YH87" s="12"/>
      <c r="YI87" s="12"/>
      <c r="YJ87" s="12"/>
      <c r="YK87" s="12"/>
      <c r="YL87" s="12"/>
      <c r="YM87" s="12"/>
      <c r="YN87" s="12"/>
      <c r="YO87" s="12"/>
      <c r="YP87" s="12"/>
      <c r="YQ87" s="12"/>
      <c r="YR87" s="12"/>
      <c r="YS87" s="12"/>
      <c r="YT87" s="12"/>
      <c r="YU87" s="12"/>
      <c r="YV87" s="12"/>
      <c r="YW87" s="12"/>
      <c r="YX87" s="12"/>
      <c r="YY87" s="12"/>
      <c r="YZ87" s="12"/>
      <c r="ZA87" s="12"/>
      <c r="ZB87" s="12"/>
      <c r="ZC87" s="12"/>
      <c r="ZD87" s="12"/>
      <c r="ZE87" s="12"/>
      <c r="ZF87" s="12"/>
      <c r="ZG87" s="12"/>
      <c r="ZH87" s="12"/>
      <c r="ZI87" s="12"/>
      <c r="ZJ87" s="12"/>
      <c r="ZK87" s="12"/>
      <c r="ZL87" s="12"/>
      <c r="ZM87" s="12"/>
      <c r="ZN87" s="12"/>
      <c r="ZO87" s="12"/>
      <c r="ZP87" s="12"/>
      <c r="ZQ87" s="12"/>
      <c r="ZR87" s="12"/>
      <c r="ZS87" s="12"/>
      <c r="ZT87" s="12"/>
      <c r="ZU87" s="12"/>
      <c r="ZV87" s="12"/>
      <c r="ZW87" s="12"/>
      <c r="ZX87" s="12"/>
      <c r="ZY87" s="12"/>
      <c r="ZZ87" s="12"/>
      <c r="AAA87" s="12"/>
      <c r="AAB87" s="12"/>
      <c r="AAC87" s="12"/>
      <c r="AAD87" s="12"/>
      <c r="AAE87" s="12"/>
      <c r="AAF87" s="12"/>
      <c r="AAG87" s="12"/>
      <c r="AAH87" s="12"/>
      <c r="AAI87" s="12"/>
      <c r="AAJ87" s="12"/>
      <c r="AAK87" s="12"/>
      <c r="AAL87" s="12"/>
      <c r="AAM87" s="12"/>
      <c r="AAN87" s="12"/>
      <c r="AAO87" s="12"/>
      <c r="AAP87" s="12"/>
      <c r="AAQ87" s="12"/>
      <c r="AAR87" s="12"/>
      <c r="AAS87" s="12"/>
      <c r="AAT87" s="12"/>
      <c r="AAU87" s="12"/>
      <c r="AAV87" s="12"/>
      <c r="AAW87" s="12"/>
      <c r="AAX87" s="12"/>
      <c r="AAY87" s="12"/>
      <c r="AAZ87" s="12"/>
      <c r="ABA87" s="12"/>
      <c r="ABB87" s="12"/>
      <c r="ABC87" s="12"/>
      <c r="ABD87" s="12"/>
      <c r="ABE87" s="12"/>
      <c r="ABF87" s="12"/>
      <c r="ABG87" s="12"/>
      <c r="ABH87" s="12"/>
      <c r="ABI87" s="12"/>
      <c r="ABJ87" s="12"/>
      <c r="ABK87" s="12"/>
      <c r="ABL87" s="12"/>
      <c r="ABM87" s="12"/>
      <c r="ABN87" s="12"/>
      <c r="ABO87" s="12"/>
      <c r="ABP87" s="12"/>
      <c r="ABQ87" s="12"/>
      <c r="ABR87" s="12"/>
      <c r="ABS87" s="12"/>
      <c r="ABT87" s="12"/>
      <c r="ABU87" s="12"/>
      <c r="ABV87" s="12"/>
      <c r="ABW87" s="12"/>
      <c r="ABX87" s="12"/>
      <c r="ABY87" s="12"/>
      <c r="ABZ87" s="12"/>
      <c r="ACA87" s="12"/>
      <c r="ACB87" s="12"/>
      <c r="ACC87" s="12"/>
      <c r="ACD87" s="12"/>
      <c r="ACE87" s="12"/>
      <c r="ACF87" s="12"/>
      <c r="ACG87" s="12"/>
      <c r="ACH87" s="12"/>
      <c r="ACI87" s="12"/>
      <c r="ACJ87" s="12"/>
      <c r="ACK87" s="12"/>
      <c r="ACL87" s="12"/>
      <c r="ACM87" s="12"/>
      <c r="ACN87" s="12"/>
      <c r="ACO87" s="12"/>
      <c r="ACP87" s="12"/>
      <c r="ACQ87" s="12"/>
      <c r="ACR87" s="12"/>
      <c r="ACS87" s="12"/>
      <c r="ACT87" s="12"/>
      <c r="ACU87" s="12"/>
      <c r="ACV87" s="12"/>
      <c r="ACW87" s="12"/>
      <c r="ACX87" s="12"/>
      <c r="ACY87" s="12"/>
      <c r="ACZ87" s="12"/>
      <c r="ADA87" s="12"/>
      <c r="ADB87" s="12"/>
      <c r="ADC87" s="12"/>
      <c r="ADD87" s="12"/>
      <c r="ADE87" s="12"/>
      <c r="ADF87" s="12"/>
      <c r="ADG87" s="12"/>
      <c r="ADH87" s="12"/>
      <c r="ADI87" s="12"/>
      <c r="ADJ87" s="12"/>
      <c r="ADK87" s="12"/>
      <c r="ADL87" s="12"/>
      <c r="ADM87" s="12"/>
      <c r="ADN87" s="12"/>
      <c r="ADO87" s="12"/>
      <c r="ADP87" s="12"/>
      <c r="ADQ87" s="12"/>
      <c r="ADR87" s="12"/>
      <c r="ADS87" s="12"/>
      <c r="ADT87" s="12"/>
      <c r="ADU87" s="12"/>
      <c r="ADV87" s="12"/>
      <c r="ADW87" s="12"/>
      <c r="ADX87" s="12"/>
      <c r="ADY87" s="12"/>
      <c r="ADZ87" s="12"/>
      <c r="AEA87" s="12"/>
      <c r="AEB87" s="12"/>
      <c r="AEC87" s="12"/>
      <c r="AED87" s="12"/>
      <c r="AEE87" s="12"/>
      <c r="AEF87" s="12"/>
      <c r="AEG87" s="12"/>
      <c r="AEH87" s="12"/>
      <c r="AEI87" s="12"/>
      <c r="AEJ87" s="12"/>
      <c r="AEK87" s="12"/>
      <c r="AEL87" s="12"/>
      <c r="AEM87" s="12"/>
      <c r="AEN87" s="12"/>
      <c r="AEO87" s="12"/>
      <c r="AEP87" s="12"/>
      <c r="AEQ87" s="12"/>
      <c r="AER87" s="12"/>
    </row>
    <row r="88" spans="1:824" s="2" customFormat="1" ht="24.95" hidden="1" customHeight="1" x14ac:dyDescent="0.25">
      <c r="A88" s="42"/>
      <c r="B88" s="40"/>
      <c r="C88" s="35"/>
      <c r="D88" s="40" t="s">
        <v>95</v>
      </c>
      <c r="E88" s="35"/>
      <c r="F88" s="35"/>
      <c r="G88" s="35"/>
      <c r="H88" s="49"/>
      <c r="I88" s="49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  <c r="KR88" s="12"/>
      <c r="KS88" s="12"/>
      <c r="KT88" s="12"/>
      <c r="KU88" s="12"/>
      <c r="KV88" s="12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/>
      <c r="OK88" s="12"/>
      <c r="OL88" s="12"/>
      <c r="OM88" s="12"/>
      <c r="ON88" s="12"/>
      <c r="OO88" s="12"/>
      <c r="OP88" s="12"/>
      <c r="OQ88" s="12"/>
      <c r="OR88" s="12"/>
      <c r="OS88" s="12"/>
      <c r="OT88" s="12"/>
      <c r="OU88" s="12"/>
      <c r="OV88" s="12"/>
      <c r="OW88" s="12"/>
      <c r="OX88" s="12"/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/>
      <c r="PM88" s="12"/>
      <c r="PN88" s="12"/>
      <c r="PO88" s="12"/>
      <c r="PP88" s="12"/>
      <c r="PQ88" s="12"/>
      <c r="PR88" s="12"/>
      <c r="PS88" s="12"/>
      <c r="PT88" s="12"/>
      <c r="PU88" s="12"/>
      <c r="PV88" s="12"/>
      <c r="PW88" s="12"/>
      <c r="PX88" s="12"/>
      <c r="PY88" s="12"/>
      <c r="PZ88" s="12"/>
      <c r="QA88" s="12"/>
      <c r="QB88" s="12"/>
      <c r="QC88" s="12"/>
      <c r="QD88" s="12"/>
      <c r="QE88" s="12"/>
      <c r="QF88" s="12"/>
      <c r="QG88" s="12"/>
      <c r="QH88" s="12"/>
      <c r="QI88" s="12"/>
      <c r="QJ88" s="12"/>
      <c r="QK88" s="12"/>
      <c r="QL88" s="12"/>
      <c r="QM88" s="12"/>
      <c r="QN88" s="12"/>
      <c r="QO88" s="12"/>
      <c r="QP88" s="12"/>
      <c r="QQ88" s="12"/>
      <c r="QR88" s="12"/>
      <c r="QS88" s="12"/>
      <c r="QT88" s="12"/>
      <c r="QU88" s="12"/>
      <c r="QV88" s="12"/>
      <c r="QW88" s="12"/>
      <c r="QX88" s="12"/>
      <c r="QY88" s="12"/>
      <c r="QZ88" s="12"/>
      <c r="RA88" s="12"/>
      <c r="RB88" s="12"/>
      <c r="RC88" s="12"/>
      <c r="RD88" s="12"/>
      <c r="RE88" s="12"/>
      <c r="RF88" s="12"/>
      <c r="RG88" s="12"/>
      <c r="RH88" s="12"/>
      <c r="RI88" s="12"/>
      <c r="RJ88" s="12"/>
      <c r="RK88" s="12"/>
      <c r="RL88" s="12"/>
      <c r="RM88" s="12"/>
      <c r="RN88" s="12"/>
      <c r="RO88" s="12"/>
      <c r="RP88" s="12"/>
      <c r="RQ88" s="12"/>
      <c r="RR88" s="12"/>
      <c r="RS88" s="12"/>
      <c r="RT88" s="12"/>
      <c r="RU88" s="12"/>
      <c r="RV88" s="12"/>
      <c r="RW88" s="12"/>
      <c r="RX88" s="12"/>
      <c r="RY88" s="12"/>
      <c r="RZ88" s="12"/>
      <c r="SA88" s="12"/>
      <c r="SB88" s="12"/>
      <c r="SC88" s="12"/>
      <c r="SD88" s="12"/>
      <c r="SE88" s="12"/>
      <c r="SF88" s="12"/>
      <c r="SG88" s="12"/>
      <c r="SH88" s="12"/>
      <c r="SI88" s="12"/>
      <c r="SJ88" s="12"/>
      <c r="SK88" s="12"/>
      <c r="SL88" s="12"/>
      <c r="SM88" s="12"/>
      <c r="SN88" s="12"/>
      <c r="SO88" s="12"/>
      <c r="SP88" s="12"/>
      <c r="SQ88" s="12"/>
      <c r="SR88" s="12"/>
      <c r="SS88" s="12"/>
      <c r="ST88" s="12"/>
      <c r="SU88" s="12"/>
      <c r="SV88" s="12"/>
      <c r="SW88" s="12"/>
      <c r="SX88" s="12"/>
      <c r="SY88" s="12"/>
      <c r="SZ88" s="12"/>
      <c r="TA88" s="12"/>
      <c r="TB88" s="12"/>
      <c r="TC88" s="12"/>
      <c r="TD88" s="12"/>
      <c r="TE88" s="12"/>
      <c r="TF88" s="12"/>
      <c r="TG88" s="12"/>
      <c r="TH88" s="12"/>
      <c r="TI88" s="12"/>
      <c r="TJ88" s="12"/>
      <c r="TK88" s="12"/>
      <c r="TL88" s="12"/>
      <c r="TM88" s="12"/>
      <c r="TN88" s="12"/>
      <c r="TO88" s="12"/>
      <c r="TP88" s="12"/>
      <c r="TQ88" s="12"/>
      <c r="TR88" s="12"/>
      <c r="TS88" s="12"/>
      <c r="TT88" s="12"/>
      <c r="TU88" s="12"/>
      <c r="TV88" s="12"/>
      <c r="TW88" s="12"/>
      <c r="TX88" s="12"/>
      <c r="TY88" s="12"/>
      <c r="TZ88" s="12"/>
      <c r="UA88" s="12"/>
      <c r="UB88" s="12"/>
      <c r="UC88" s="12"/>
      <c r="UD88" s="12"/>
      <c r="UE88" s="12"/>
      <c r="UF88" s="12"/>
      <c r="UG88" s="12"/>
      <c r="UH88" s="12"/>
      <c r="UI88" s="12"/>
      <c r="UJ88" s="12"/>
      <c r="UK88" s="12"/>
      <c r="UL88" s="12"/>
      <c r="UM88" s="12"/>
      <c r="UN88" s="12"/>
      <c r="UO88" s="12"/>
      <c r="UP88" s="12"/>
      <c r="UQ88" s="12"/>
      <c r="UR88" s="12"/>
      <c r="US88" s="12"/>
      <c r="UT88" s="12"/>
      <c r="UU88" s="12"/>
      <c r="UV88" s="12"/>
      <c r="UW88" s="12"/>
      <c r="UX88" s="12"/>
      <c r="UY88" s="12"/>
      <c r="UZ88" s="12"/>
      <c r="VA88" s="12"/>
      <c r="VB88" s="12"/>
      <c r="VC88" s="12"/>
      <c r="VD88" s="12"/>
      <c r="VE88" s="12"/>
      <c r="VF88" s="12"/>
      <c r="VG88" s="12"/>
      <c r="VH88" s="12"/>
      <c r="VI88" s="12"/>
      <c r="VJ88" s="12"/>
      <c r="VK88" s="12"/>
      <c r="VL88" s="12"/>
      <c r="VM88" s="12"/>
      <c r="VN88" s="12"/>
      <c r="VO88" s="12"/>
      <c r="VP88" s="12"/>
      <c r="VQ88" s="12"/>
      <c r="VR88" s="12"/>
      <c r="VS88" s="12"/>
      <c r="VT88" s="12"/>
      <c r="VU88" s="12"/>
      <c r="VV88" s="12"/>
      <c r="VW88" s="12"/>
      <c r="VX88" s="12"/>
      <c r="VY88" s="12"/>
      <c r="VZ88" s="12"/>
      <c r="WA88" s="12"/>
      <c r="WB88" s="12"/>
      <c r="WC88" s="12"/>
      <c r="WD88" s="12"/>
      <c r="WE88" s="12"/>
      <c r="WF88" s="12"/>
      <c r="WG88" s="12"/>
      <c r="WH88" s="12"/>
      <c r="WI88" s="12"/>
      <c r="WJ88" s="12"/>
      <c r="WK88" s="12"/>
      <c r="WL88" s="12"/>
      <c r="WM88" s="12"/>
      <c r="WN88" s="12"/>
      <c r="WO88" s="12"/>
      <c r="WP88" s="12"/>
      <c r="WQ88" s="12"/>
      <c r="WR88" s="12"/>
      <c r="WS88" s="12"/>
      <c r="WT88" s="12"/>
      <c r="WU88" s="12"/>
      <c r="WV88" s="12"/>
      <c r="WW88" s="12"/>
      <c r="WX88" s="12"/>
      <c r="WY88" s="12"/>
      <c r="WZ88" s="12"/>
      <c r="XA88" s="12"/>
      <c r="XB88" s="12"/>
      <c r="XC88" s="12"/>
      <c r="XD88" s="12"/>
      <c r="XE88" s="12"/>
      <c r="XF88" s="12"/>
      <c r="XG88" s="12"/>
      <c r="XH88" s="12"/>
      <c r="XI88" s="12"/>
      <c r="XJ88" s="12"/>
      <c r="XK88" s="12"/>
      <c r="XL88" s="12"/>
      <c r="XM88" s="12"/>
      <c r="XN88" s="12"/>
      <c r="XO88" s="12"/>
      <c r="XP88" s="12"/>
      <c r="XQ88" s="12"/>
      <c r="XR88" s="12"/>
      <c r="XS88" s="12"/>
      <c r="XT88" s="12"/>
      <c r="XU88" s="12"/>
      <c r="XV88" s="12"/>
      <c r="XW88" s="12"/>
      <c r="XX88" s="12"/>
      <c r="XY88" s="12"/>
      <c r="XZ88" s="12"/>
      <c r="YA88" s="12"/>
      <c r="YB88" s="12"/>
      <c r="YC88" s="12"/>
      <c r="YD88" s="12"/>
      <c r="YE88" s="12"/>
      <c r="YF88" s="12"/>
      <c r="YG88" s="12"/>
      <c r="YH88" s="12"/>
      <c r="YI88" s="12"/>
      <c r="YJ88" s="12"/>
      <c r="YK88" s="12"/>
      <c r="YL88" s="12"/>
      <c r="YM88" s="12"/>
      <c r="YN88" s="12"/>
      <c r="YO88" s="12"/>
      <c r="YP88" s="12"/>
      <c r="YQ88" s="12"/>
      <c r="YR88" s="12"/>
      <c r="YS88" s="12"/>
      <c r="YT88" s="12"/>
      <c r="YU88" s="12"/>
      <c r="YV88" s="12"/>
      <c r="YW88" s="12"/>
      <c r="YX88" s="12"/>
      <c r="YY88" s="12"/>
      <c r="YZ88" s="12"/>
      <c r="ZA88" s="12"/>
      <c r="ZB88" s="12"/>
      <c r="ZC88" s="12"/>
      <c r="ZD88" s="12"/>
      <c r="ZE88" s="12"/>
      <c r="ZF88" s="12"/>
      <c r="ZG88" s="12"/>
      <c r="ZH88" s="12"/>
      <c r="ZI88" s="12"/>
      <c r="ZJ88" s="12"/>
      <c r="ZK88" s="12"/>
      <c r="ZL88" s="12"/>
      <c r="ZM88" s="12"/>
      <c r="ZN88" s="12"/>
      <c r="ZO88" s="12"/>
      <c r="ZP88" s="12"/>
      <c r="ZQ88" s="12"/>
      <c r="ZR88" s="12"/>
      <c r="ZS88" s="12"/>
      <c r="ZT88" s="12"/>
      <c r="ZU88" s="12"/>
      <c r="ZV88" s="12"/>
      <c r="ZW88" s="12"/>
      <c r="ZX88" s="12"/>
      <c r="ZY88" s="12"/>
      <c r="ZZ88" s="12"/>
      <c r="AAA88" s="12"/>
      <c r="AAB88" s="12"/>
      <c r="AAC88" s="12"/>
      <c r="AAD88" s="12"/>
      <c r="AAE88" s="12"/>
      <c r="AAF88" s="12"/>
      <c r="AAG88" s="12"/>
      <c r="AAH88" s="12"/>
      <c r="AAI88" s="12"/>
      <c r="AAJ88" s="12"/>
      <c r="AAK88" s="12"/>
      <c r="AAL88" s="12"/>
      <c r="AAM88" s="12"/>
      <c r="AAN88" s="12"/>
      <c r="AAO88" s="12"/>
      <c r="AAP88" s="12"/>
      <c r="AAQ88" s="12"/>
      <c r="AAR88" s="12"/>
      <c r="AAS88" s="12"/>
      <c r="AAT88" s="12"/>
      <c r="AAU88" s="12"/>
      <c r="AAV88" s="12"/>
      <c r="AAW88" s="12"/>
      <c r="AAX88" s="12"/>
      <c r="AAY88" s="12"/>
      <c r="AAZ88" s="12"/>
      <c r="ABA88" s="12"/>
      <c r="ABB88" s="12"/>
      <c r="ABC88" s="12"/>
      <c r="ABD88" s="12"/>
      <c r="ABE88" s="12"/>
      <c r="ABF88" s="12"/>
      <c r="ABG88" s="12"/>
      <c r="ABH88" s="12"/>
      <c r="ABI88" s="12"/>
      <c r="ABJ88" s="12"/>
      <c r="ABK88" s="12"/>
      <c r="ABL88" s="12"/>
      <c r="ABM88" s="12"/>
      <c r="ABN88" s="12"/>
      <c r="ABO88" s="12"/>
      <c r="ABP88" s="12"/>
      <c r="ABQ88" s="12"/>
      <c r="ABR88" s="12"/>
      <c r="ABS88" s="12"/>
      <c r="ABT88" s="12"/>
      <c r="ABU88" s="12"/>
      <c r="ABV88" s="12"/>
      <c r="ABW88" s="12"/>
      <c r="ABX88" s="12"/>
      <c r="ABY88" s="12"/>
      <c r="ABZ88" s="12"/>
      <c r="ACA88" s="12"/>
      <c r="ACB88" s="12"/>
      <c r="ACC88" s="12"/>
      <c r="ACD88" s="12"/>
      <c r="ACE88" s="12"/>
      <c r="ACF88" s="12"/>
      <c r="ACG88" s="12"/>
      <c r="ACH88" s="12"/>
      <c r="ACI88" s="12"/>
      <c r="ACJ88" s="12"/>
      <c r="ACK88" s="12"/>
      <c r="ACL88" s="12"/>
      <c r="ACM88" s="12"/>
      <c r="ACN88" s="12"/>
      <c r="ACO88" s="12"/>
      <c r="ACP88" s="12"/>
      <c r="ACQ88" s="12"/>
      <c r="ACR88" s="12"/>
      <c r="ACS88" s="12"/>
      <c r="ACT88" s="12"/>
      <c r="ACU88" s="12"/>
      <c r="ACV88" s="12"/>
      <c r="ACW88" s="12"/>
      <c r="ACX88" s="12"/>
      <c r="ACY88" s="12"/>
      <c r="ACZ88" s="12"/>
      <c r="ADA88" s="12"/>
      <c r="ADB88" s="12"/>
      <c r="ADC88" s="12"/>
      <c r="ADD88" s="12"/>
      <c r="ADE88" s="12"/>
      <c r="ADF88" s="12"/>
      <c r="ADG88" s="12"/>
      <c r="ADH88" s="12"/>
      <c r="ADI88" s="12"/>
      <c r="ADJ88" s="12"/>
      <c r="ADK88" s="12"/>
      <c r="ADL88" s="12"/>
      <c r="ADM88" s="12"/>
      <c r="ADN88" s="12"/>
      <c r="ADO88" s="12"/>
      <c r="ADP88" s="12"/>
      <c r="ADQ88" s="12"/>
      <c r="ADR88" s="12"/>
      <c r="ADS88" s="12"/>
      <c r="ADT88" s="12"/>
      <c r="ADU88" s="12"/>
      <c r="ADV88" s="12"/>
      <c r="ADW88" s="12"/>
      <c r="ADX88" s="12"/>
      <c r="ADY88" s="12"/>
      <c r="ADZ88" s="12"/>
      <c r="AEA88" s="12"/>
      <c r="AEB88" s="12"/>
      <c r="AEC88" s="12"/>
      <c r="AED88" s="12"/>
      <c r="AEE88" s="12"/>
      <c r="AEF88" s="12"/>
      <c r="AEG88" s="12"/>
      <c r="AEH88" s="12"/>
      <c r="AEI88" s="12"/>
      <c r="AEJ88" s="12"/>
      <c r="AEK88" s="12"/>
      <c r="AEL88" s="12"/>
      <c r="AEM88" s="12"/>
      <c r="AEN88" s="12"/>
      <c r="AEO88" s="12"/>
      <c r="AEP88" s="12"/>
      <c r="AEQ88" s="12"/>
      <c r="AER88" s="12"/>
    </row>
    <row r="89" spans="1:824" s="2" customFormat="1" ht="24.95" hidden="1" customHeight="1" x14ac:dyDescent="0.25">
      <c r="A89" s="42"/>
      <c r="B89" s="40"/>
      <c r="C89" s="35"/>
      <c r="D89" s="40" t="s">
        <v>95</v>
      </c>
      <c r="E89" s="35"/>
      <c r="F89" s="35"/>
      <c r="G89" s="35"/>
      <c r="H89" s="49"/>
      <c r="I89" s="49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  <c r="KR89" s="12"/>
      <c r="KS89" s="12"/>
      <c r="KT89" s="12"/>
      <c r="KU89" s="12"/>
      <c r="KV89" s="12"/>
      <c r="KW89" s="12"/>
      <c r="KX89" s="12"/>
      <c r="KY89" s="12"/>
      <c r="KZ89" s="12"/>
      <c r="LA89" s="12"/>
      <c r="LB89" s="12"/>
      <c r="LC89" s="12"/>
      <c r="LD89" s="12"/>
      <c r="LE89" s="12"/>
      <c r="LF89" s="12"/>
      <c r="LG89" s="12"/>
      <c r="LH89" s="12"/>
      <c r="LI89" s="12"/>
      <c r="LJ89" s="12"/>
      <c r="LK89" s="12"/>
      <c r="LL89" s="12"/>
      <c r="LM89" s="12"/>
      <c r="LN89" s="12"/>
      <c r="LO89" s="12"/>
      <c r="LP89" s="12"/>
      <c r="LQ89" s="12"/>
      <c r="LR89" s="12"/>
      <c r="LS89" s="12"/>
      <c r="LT89" s="12"/>
      <c r="LU89" s="12"/>
      <c r="LV89" s="12"/>
      <c r="LW89" s="12"/>
      <c r="LX89" s="12"/>
      <c r="LY89" s="12"/>
      <c r="LZ89" s="12"/>
      <c r="MA89" s="12"/>
      <c r="MB89" s="12"/>
      <c r="MC89" s="12"/>
      <c r="MD89" s="12"/>
      <c r="ME89" s="12"/>
      <c r="MF89" s="12"/>
      <c r="MG89" s="12"/>
      <c r="MH89" s="12"/>
      <c r="MI89" s="12"/>
      <c r="MJ89" s="12"/>
      <c r="MK89" s="12"/>
      <c r="ML89" s="12"/>
      <c r="MM89" s="12"/>
      <c r="MN89" s="12"/>
      <c r="MO89" s="12"/>
      <c r="MP89" s="12"/>
      <c r="MQ89" s="12"/>
      <c r="MR89" s="12"/>
      <c r="MS89" s="12"/>
      <c r="MT89" s="12"/>
      <c r="MU89" s="12"/>
      <c r="MV89" s="12"/>
      <c r="MW89" s="12"/>
      <c r="MX89" s="12"/>
      <c r="MY89" s="12"/>
      <c r="MZ89" s="12"/>
      <c r="NA89" s="12"/>
      <c r="NB89" s="12"/>
      <c r="NC89" s="12"/>
      <c r="ND89" s="12"/>
      <c r="NE89" s="12"/>
      <c r="NF89" s="12"/>
      <c r="NG89" s="12"/>
      <c r="NH89" s="12"/>
      <c r="NI89" s="12"/>
      <c r="NJ89" s="12"/>
      <c r="NK89" s="12"/>
      <c r="NL89" s="12"/>
      <c r="NM89" s="12"/>
      <c r="NN89" s="12"/>
      <c r="NO89" s="12"/>
      <c r="NP89" s="12"/>
      <c r="NQ89" s="12"/>
      <c r="NR89" s="12"/>
      <c r="NS89" s="12"/>
      <c r="NT89" s="12"/>
      <c r="NU89" s="12"/>
      <c r="NV89" s="12"/>
      <c r="NW89" s="12"/>
      <c r="NX89" s="12"/>
      <c r="NY89" s="12"/>
      <c r="NZ89" s="12"/>
      <c r="OA89" s="12"/>
      <c r="OB89" s="12"/>
      <c r="OC89" s="12"/>
      <c r="OD89" s="12"/>
      <c r="OE89" s="12"/>
      <c r="OF89" s="12"/>
      <c r="OG89" s="12"/>
      <c r="OH89" s="12"/>
      <c r="OI89" s="12"/>
      <c r="OJ89" s="12"/>
      <c r="OK89" s="12"/>
      <c r="OL89" s="12"/>
      <c r="OM89" s="12"/>
      <c r="ON89" s="12"/>
      <c r="OO89" s="12"/>
      <c r="OP89" s="12"/>
      <c r="OQ89" s="12"/>
      <c r="OR89" s="12"/>
      <c r="OS89" s="12"/>
      <c r="OT89" s="12"/>
      <c r="OU89" s="12"/>
      <c r="OV89" s="12"/>
      <c r="OW89" s="12"/>
      <c r="OX89" s="12"/>
      <c r="OY89" s="12"/>
      <c r="OZ89" s="12"/>
      <c r="PA89" s="12"/>
      <c r="PB89" s="12"/>
      <c r="PC89" s="12"/>
      <c r="PD89" s="12"/>
      <c r="PE89" s="12"/>
      <c r="PF89" s="12"/>
      <c r="PG89" s="12"/>
      <c r="PH89" s="12"/>
      <c r="PI89" s="12"/>
      <c r="PJ89" s="12"/>
      <c r="PK89" s="12"/>
      <c r="PL89" s="12"/>
      <c r="PM89" s="12"/>
      <c r="PN89" s="12"/>
      <c r="PO89" s="12"/>
      <c r="PP89" s="12"/>
      <c r="PQ89" s="12"/>
      <c r="PR89" s="12"/>
      <c r="PS89" s="12"/>
      <c r="PT89" s="12"/>
      <c r="PU89" s="12"/>
      <c r="PV89" s="12"/>
      <c r="PW89" s="12"/>
      <c r="PX89" s="12"/>
      <c r="PY89" s="12"/>
      <c r="PZ89" s="12"/>
      <c r="QA89" s="12"/>
      <c r="QB89" s="12"/>
      <c r="QC89" s="12"/>
      <c r="QD89" s="12"/>
      <c r="QE89" s="12"/>
      <c r="QF89" s="12"/>
      <c r="QG89" s="12"/>
      <c r="QH89" s="12"/>
      <c r="QI89" s="12"/>
      <c r="QJ89" s="12"/>
      <c r="QK89" s="12"/>
      <c r="QL89" s="12"/>
      <c r="QM89" s="12"/>
      <c r="QN89" s="12"/>
      <c r="QO89" s="12"/>
      <c r="QP89" s="12"/>
      <c r="QQ89" s="12"/>
      <c r="QR89" s="12"/>
      <c r="QS89" s="12"/>
      <c r="QT89" s="12"/>
      <c r="QU89" s="12"/>
      <c r="QV89" s="12"/>
      <c r="QW89" s="12"/>
      <c r="QX89" s="12"/>
      <c r="QY89" s="12"/>
      <c r="QZ89" s="12"/>
      <c r="RA89" s="12"/>
      <c r="RB89" s="12"/>
      <c r="RC89" s="12"/>
      <c r="RD89" s="12"/>
      <c r="RE89" s="12"/>
      <c r="RF89" s="12"/>
      <c r="RG89" s="12"/>
      <c r="RH89" s="12"/>
      <c r="RI89" s="12"/>
      <c r="RJ89" s="12"/>
      <c r="RK89" s="12"/>
      <c r="RL89" s="12"/>
      <c r="RM89" s="12"/>
      <c r="RN89" s="12"/>
      <c r="RO89" s="12"/>
      <c r="RP89" s="12"/>
      <c r="RQ89" s="12"/>
      <c r="RR89" s="12"/>
      <c r="RS89" s="12"/>
      <c r="RT89" s="12"/>
      <c r="RU89" s="12"/>
      <c r="RV89" s="12"/>
      <c r="RW89" s="12"/>
      <c r="RX89" s="12"/>
      <c r="RY89" s="12"/>
      <c r="RZ89" s="12"/>
      <c r="SA89" s="12"/>
      <c r="SB89" s="12"/>
      <c r="SC89" s="12"/>
      <c r="SD89" s="12"/>
      <c r="SE89" s="12"/>
      <c r="SF89" s="12"/>
      <c r="SG89" s="12"/>
      <c r="SH89" s="12"/>
      <c r="SI89" s="12"/>
      <c r="SJ89" s="12"/>
      <c r="SK89" s="12"/>
      <c r="SL89" s="12"/>
      <c r="SM89" s="12"/>
      <c r="SN89" s="12"/>
      <c r="SO89" s="12"/>
      <c r="SP89" s="12"/>
      <c r="SQ89" s="12"/>
      <c r="SR89" s="12"/>
      <c r="SS89" s="12"/>
      <c r="ST89" s="12"/>
      <c r="SU89" s="12"/>
      <c r="SV89" s="12"/>
      <c r="SW89" s="12"/>
      <c r="SX89" s="12"/>
      <c r="SY89" s="12"/>
      <c r="SZ89" s="12"/>
      <c r="TA89" s="12"/>
      <c r="TB89" s="12"/>
      <c r="TC89" s="12"/>
      <c r="TD89" s="12"/>
      <c r="TE89" s="12"/>
      <c r="TF89" s="12"/>
      <c r="TG89" s="12"/>
      <c r="TH89" s="12"/>
      <c r="TI89" s="12"/>
      <c r="TJ89" s="12"/>
      <c r="TK89" s="12"/>
      <c r="TL89" s="12"/>
      <c r="TM89" s="12"/>
      <c r="TN89" s="12"/>
      <c r="TO89" s="12"/>
      <c r="TP89" s="12"/>
      <c r="TQ89" s="12"/>
      <c r="TR89" s="12"/>
      <c r="TS89" s="12"/>
      <c r="TT89" s="12"/>
      <c r="TU89" s="12"/>
      <c r="TV89" s="12"/>
      <c r="TW89" s="12"/>
      <c r="TX89" s="12"/>
      <c r="TY89" s="12"/>
      <c r="TZ89" s="12"/>
      <c r="UA89" s="12"/>
      <c r="UB89" s="12"/>
      <c r="UC89" s="12"/>
      <c r="UD89" s="12"/>
      <c r="UE89" s="12"/>
      <c r="UF89" s="12"/>
      <c r="UG89" s="12"/>
      <c r="UH89" s="12"/>
      <c r="UI89" s="12"/>
      <c r="UJ89" s="12"/>
      <c r="UK89" s="12"/>
      <c r="UL89" s="12"/>
      <c r="UM89" s="12"/>
      <c r="UN89" s="12"/>
      <c r="UO89" s="12"/>
      <c r="UP89" s="12"/>
      <c r="UQ89" s="12"/>
      <c r="UR89" s="12"/>
      <c r="US89" s="12"/>
      <c r="UT89" s="12"/>
      <c r="UU89" s="12"/>
      <c r="UV89" s="12"/>
      <c r="UW89" s="12"/>
      <c r="UX89" s="12"/>
      <c r="UY89" s="12"/>
      <c r="UZ89" s="12"/>
      <c r="VA89" s="12"/>
      <c r="VB89" s="12"/>
      <c r="VC89" s="12"/>
      <c r="VD89" s="12"/>
      <c r="VE89" s="12"/>
      <c r="VF89" s="12"/>
      <c r="VG89" s="12"/>
      <c r="VH89" s="12"/>
      <c r="VI89" s="12"/>
      <c r="VJ89" s="12"/>
      <c r="VK89" s="12"/>
      <c r="VL89" s="12"/>
      <c r="VM89" s="12"/>
      <c r="VN89" s="12"/>
      <c r="VO89" s="12"/>
      <c r="VP89" s="12"/>
      <c r="VQ89" s="12"/>
      <c r="VR89" s="12"/>
      <c r="VS89" s="12"/>
      <c r="VT89" s="12"/>
      <c r="VU89" s="12"/>
      <c r="VV89" s="12"/>
      <c r="VW89" s="12"/>
      <c r="VX89" s="12"/>
      <c r="VY89" s="12"/>
      <c r="VZ89" s="12"/>
      <c r="WA89" s="12"/>
      <c r="WB89" s="12"/>
      <c r="WC89" s="12"/>
      <c r="WD89" s="12"/>
      <c r="WE89" s="12"/>
      <c r="WF89" s="12"/>
      <c r="WG89" s="12"/>
      <c r="WH89" s="12"/>
      <c r="WI89" s="12"/>
      <c r="WJ89" s="12"/>
      <c r="WK89" s="12"/>
      <c r="WL89" s="12"/>
      <c r="WM89" s="12"/>
      <c r="WN89" s="12"/>
      <c r="WO89" s="12"/>
      <c r="WP89" s="12"/>
      <c r="WQ89" s="12"/>
      <c r="WR89" s="12"/>
      <c r="WS89" s="12"/>
      <c r="WT89" s="12"/>
      <c r="WU89" s="12"/>
      <c r="WV89" s="12"/>
      <c r="WW89" s="12"/>
      <c r="WX89" s="12"/>
      <c r="WY89" s="12"/>
      <c r="WZ89" s="12"/>
      <c r="XA89" s="12"/>
      <c r="XB89" s="12"/>
      <c r="XC89" s="12"/>
      <c r="XD89" s="12"/>
      <c r="XE89" s="12"/>
      <c r="XF89" s="12"/>
      <c r="XG89" s="12"/>
      <c r="XH89" s="12"/>
      <c r="XI89" s="12"/>
      <c r="XJ89" s="12"/>
      <c r="XK89" s="12"/>
      <c r="XL89" s="12"/>
      <c r="XM89" s="12"/>
      <c r="XN89" s="12"/>
      <c r="XO89" s="12"/>
      <c r="XP89" s="12"/>
      <c r="XQ89" s="12"/>
      <c r="XR89" s="12"/>
      <c r="XS89" s="12"/>
      <c r="XT89" s="12"/>
      <c r="XU89" s="12"/>
      <c r="XV89" s="12"/>
      <c r="XW89" s="12"/>
      <c r="XX89" s="12"/>
      <c r="XY89" s="12"/>
      <c r="XZ89" s="12"/>
      <c r="YA89" s="12"/>
      <c r="YB89" s="12"/>
      <c r="YC89" s="12"/>
      <c r="YD89" s="12"/>
      <c r="YE89" s="12"/>
      <c r="YF89" s="12"/>
      <c r="YG89" s="12"/>
      <c r="YH89" s="12"/>
      <c r="YI89" s="12"/>
      <c r="YJ89" s="12"/>
      <c r="YK89" s="12"/>
      <c r="YL89" s="12"/>
      <c r="YM89" s="12"/>
      <c r="YN89" s="12"/>
      <c r="YO89" s="12"/>
      <c r="YP89" s="12"/>
      <c r="YQ89" s="12"/>
      <c r="YR89" s="12"/>
      <c r="YS89" s="12"/>
      <c r="YT89" s="12"/>
      <c r="YU89" s="12"/>
      <c r="YV89" s="12"/>
      <c r="YW89" s="12"/>
      <c r="YX89" s="12"/>
      <c r="YY89" s="12"/>
      <c r="YZ89" s="12"/>
      <c r="ZA89" s="12"/>
      <c r="ZB89" s="12"/>
      <c r="ZC89" s="12"/>
      <c r="ZD89" s="12"/>
      <c r="ZE89" s="12"/>
      <c r="ZF89" s="12"/>
      <c r="ZG89" s="12"/>
      <c r="ZH89" s="12"/>
      <c r="ZI89" s="12"/>
      <c r="ZJ89" s="12"/>
      <c r="ZK89" s="12"/>
      <c r="ZL89" s="12"/>
      <c r="ZM89" s="12"/>
      <c r="ZN89" s="12"/>
      <c r="ZO89" s="12"/>
      <c r="ZP89" s="12"/>
      <c r="ZQ89" s="12"/>
      <c r="ZR89" s="12"/>
      <c r="ZS89" s="12"/>
      <c r="ZT89" s="12"/>
      <c r="ZU89" s="12"/>
      <c r="ZV89" s="12"/>
      <c r="ZW89" s="12"/>
      <c r="ZX89" s="12"/>
      <c r="ZY89" s="12"/>
      <c r="ZZ89" s="12"/>
      <c r="AAA89" s="12"/>
      <c r="AAB89" s="12"/>
      <c r="AAC89" s="12"/>
      <c r="AAD89" s="12"/>
      <c r="AAE89" s="12"/>
      <c r="AAF89" s="12"/>
      <c r="AAG89" s="12"/>
      <c r="AAH89" s="12"/>
      <c r="AAI89" s="12"/>
      <c r="AAJ89" s="12"/>
      <c r="AAK89" s="12"/>
      <c r="AAL89" s="12"/>
      <c r="AAM89" s="12"/>
      <c r="AAN89" s="12"/>
      <c r="AAO89" s="12"/>
      <c r="AAP89" s="12"/>
      <c r="AAQ89" s="12"/>
      <c r="AAR89" s="12"/>
      <c r="AAS89" s="12"/>
      <c r="AAT89" s="12"/>
      <c r="AAU89" s="12"/>
      <c r="AAV89" s="12"/>
      <c r="AAW89" s="12"/>
      <c r="AAX89" s="12"/>
      <c r="AAY89" s="12"/>
      <c r="AAZ89" s="12"/>
      <c r="ABA89" s="12"/>
      <c r="ABB89" s="12"/>
      <c r="ABC89" s="12"/>
      <c r="ABD89" s="12"/>
      <c r="ABE89" s="12"/>
      <c r="ABF89" s="12"/>
      <c r="ABG89" s="12"/>
      <c r="ABH89" s="12"/>
      <c r="ABI89" s="12"/>
      <c r="ABJ89" s="12"/>
      <c r="ABK89" s="12"/>
      <c r="ABL89" s="12"/>
      <c r="ABM89" s="12"/>
      <c r="ABN89" s="12"/>
      <c r="ABO89" s="12"/>
      <c r="ABP89" s="12"/>
      <c r="ABQ89" s="12"/>
      <c r="ABR89" s="12"/>
      <c r="ABS89" s="12"/>
      <c r="ABT89" s="12"/>
      <c r="ABU89" s="12"/>
      <c r="ABV89" s="12"/>
      <c r="ABW89" s="12"/>
      <c r="ABX89" s="12"/>
      <c r="ABY89" s="12"/>
      <c r="ABZ89" s="12"/>
      <c r="ACA89" s="12"/>
      <c r="ACB89" s="12"/>
      <c r="ACC89" s="12"/>
      <c r="ACD89" s="12"/>
      <c r="ACE89" s="12"/>
      <c r="ACF89" s="12"/>
      <c r="ACG89" s="12"/>
      <c r="ACH89" s="12"/>
      <c r="ACI89" s="12"/>
      <c r="ACJ89" s="12"/>
      <c r="ACK89" s="12"/>
      <c r="ACL89" s="12"/>
      <c r="ACM89" s="12"/>
      <c r="ACN89" s="12"/>
      <c r="ACO89" s="12"/>
      <c r="ACP89" s="12"/>
      <c r="ACQ89" s="12"/>
      <c r="ACR89" s="12"/>
      <c r="ACS89" s="12"/>
      <c r="ACT89" s="12"/>
      <c r="ACU89" s="12"/>
      <c r="ACV89" s="12"/>
      <c r="ACW89" s="12"/>
      <c r="ACX89" s="12"/>
      <c r="ACY89" s="12"/>
      <c r="ACZ89" s="12"/>
      <c r="ADA89" s="12"/>
      <c r="ADB89" s="12"/>
      <c r="ADC89" s="12"/>
      <c r="ADD89" s="12"/>
      <c r="ADE89" s="12"/>
      <c r="ADF89" s="12"/>
      <c r="ADG89" s="12"/>
      <c r="ADH89" s="12"/>
      <c r="ADI89" s="12"/>
      <c r="ADJ89" s="12"/>
      <c r="ADK89" s="12"/>
      <c r="ADL89" s="12"/>
      <c r="ADM89" s="12"/>
      <c r="ADN89" s="12"/>
      <c r="ADO89" s="12"/>
      <c r="ADP89" s="12"/>
      <c r="ADQ89" s="12"/>
      <c r="ADR89" s="12"/>
      <c r="ADS89" s="12"/>
      <c r="ADT89" s="12"/>
      <c r="ADU89" s="12"/>
      <c r="ADV89" s="12"/>
      <c r="ADW89" s="12"/>
      <c r="ADX89" s="12"/>
      <c r="ADY89" s="12"/>
      <c r="ADZ89" s="12"/>
      <c r="AEA89" s="12"/>
      <c r="AEB89" s="12"/>
      <c r="AEC89" s="12"/>
      <c r="AED89" s="12"/>
      <c r="AEE89" s="12"/>
      <c r="AEF89" s="12"/>
      <c r="AEG89" s="12"/>
      <c r="AEH89" s="12"/>
      <c r="AEI89" s="12"/>
      <c r="AEJ89" s="12"/>
      <c r="AEK89" s="12"/>
      <c r="AEL89" s="12"/>
      <c r="AEM89" s="12"/>
      <c r="AEN89" s="12"/>
      <c r="AEO89" s="12"/>
      <c r="AEP89" s="12"/>
      <c r="AEQ89" s="12"/>
      <c r="AER89" s="12"/>
    </row>
    <row r="90" spans="1:824" s="2" customFormat="1" ht="24.95" hidden="1" customHeight="1" x14ac:dyDescent="0.25">
      <c r="A90" s="42"/>
      <c r="B90" s="40"/>
      <c r="C90" s="35"/>
      <c r="D90" s="40" t="s">
        <v>95</v>
      </c>
      <c r="E90" s="35"/>
      <c r="F90" s="35"/>
      <c r="G90" s="35"/>
      <c r="H90" s="49"/>
      <c r="I90" s="49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  <c r="KH90" s="12"/>
      <c r="KI90" s="12"/>
      <c r="KJ90" s="12"/>
      <c r="KK90" s="12"/>
      <c r="KL90" s="12"/>
      <c r="KM90" s="12"/>
      <c r="KN90" s="12"/>
      <c r="KO90" s="12"/>
      <c r="KP90" s="12"/>
      <c r="KQ90" s="12"/>
      <c r="KR90" s="12"/>
      <c r="KS90" s="12"/>
      <c r="KT90" s="12"/>
      <c r="KU90" s="12"/>
      <c r="KV90" s="12"/>
      <c r="KW90" s="12"/>
      <c r="KX90" s="12"/>
      <c r="KY90" s="12"/>
      <c r="KZ90" s="12"/>
      <c r="LA90" s="12"/>
      <c r="LB90" s="12"/>
      <c r="LC90" s="12"/>
      <c r="LD90" s="12"/>
      <c r="LE90" s="12"/>
      <c r="LF90" s="12"/>
      <c r="LG90" s="12"/>
      <c r="LH90" s="12"/>
      <c r="LI90" s="12"/>
      <c r="LJ90" s="12"/>
      <c r="LK90" s="12"/>
      <c r="LL90" s="12"/>
      <c r="LM90" s="12"/>
      <c r="LN90" s="12"/>
      <c r="LO90" s="12"/>
      <c r="LP90" s="12"/>
      <c r="LQ90" s="12"/>
      <c r="LR90" s="12"/>
      <c r="LS90" s="12"/>
      <c r="LT90" s="12"/>
      <c r="LU90" s="12"/>
      <c r="LV90" s="12"/>
      <c r="LW90" s="12"/>
      <c r="LX90" s="12"/>
      <c r="LY90" s="12"/>
      <c r="LZ90" s="12"/>
      <c r="MA90" s="12"/>
      <c r="MB90" s="12"/>
      <c r="MC90" s="12"/>
      <c r="MD90" s="12"/>
      <c r="ME90" s="12"/>
      <c r="MF90" s="12"/>
      <c r="MG90" s="12"/>
      <c r="MH90" s="12"/>
      <c r="MI90" s="12"/>
      <c r="MJ90" s="12"/>
      <c r="MK90" s="12"/>
      <c r="ML90" s="12"/>
      <c r="MM90" s="12"/>
      <c r="MN90" s="12"/>
      <c r="MO90" s="12"/>
      <c r="MP90" s="12"/>
      <c r="MQ90" s="12"/>
      <c r="MR90" s="12"/>
      <c r="MS90" s="12"/>
      <c r="MT90" s="12"/>
      <c r="MU90" s="12"/>
      <c r="MV90" s="12"/>
      <c r="MW90" s="12"/>
      <c r="MX90" s="12"/>
      <c r="MY90" s="12"/>
      <c r="MZ90" s="12"/>
      <c r="NA90" s="12"/>
      <c r="NB90" s="12"/>
      <c r="NC90" s="12"/>
      <c r="ND90" s="12"/>
      <c r="NE90" s="12"/>
      <c r="NF90" s="12"/>
      <c r="NG90" s="12"/>
      <c r="NH90" s="12"/>
      <c r="NI90" s="12"/>
      <c r="NJ90" s="12"/>
      <c r="NK90" s="12"/>
      <c r="NL90" s="12"/>
      <c r="NM90" s="12"/>
      <c r="NN90" s="12"/>
      <c r="NO90" s="12"/>
      <c r="NP90" s="12"/>
      <c r="NQ90" s="12"/>
      <c r="NR90" s="12"/>
      <c r="NS90" s="12"/>
      <c r="NT90" s="12"/>
      <c r="NU90" s="12"/>
      <c r="NV90" s="12"/>
      <c r="NW90" s="12"/>
      <c r="NX90" s="12"/>
      <c r="NY90" s="12"/>
      <c r="NZ90" s="12"/>
      <c r="OA90" s="12"/>
      <c r="OB90" s="12"/>
      <c r="OC90" s="12"/>
      <c r="OD90" s="12"/>
      <c r="OE90" s="12"/>
      <c r="OF90" s="12"/>
      <c r="OG90" s="12"/>
      <c r="OH90" s="12"/>
      <c r="OI90" s="12"/>
      <c r="OJ90" s="12"/>
      <c r="OK90" s="12"/>
      <c r="OL90" s="12"/>
      <c r="OM90" s="12"/>
      <c r="ON90" s="12"/>
      <c r="OO90" s="12"/>
      <c r="OP90" s="12"/>
      <c r="OQ90" s="12"/>
      <c r="OR90" s="12"/>
      <c r="OS90" s="12"/>
      <c r="OT90" s="12"/>
      <c r="OU90" s="12"/>
      <c r="OV90" s="12"/>
      <c r="OW90" s="12"/>
      <c r="OX90" s="12"/>
      <c r="OY90" s="12"/>
      <c r="OZ90" s="12"/>
      <c r="PA90" s="12"/>
      <c r="PB90" s="12"/>
      <c r="PC90" s="12"/>
      <c r="PD90" s="12"/>
      <c r="PE90" s="12"/>
      <c r="PF90" s="12"/>
      <c r="PG90" s="12"/>
      <c r="PH90" s="12"/>
      <c r="PI90" s="12"/>
      <c r="PJ90" s="12"/>
      <c r="PK90" s="12"/>
      <c r="PL90" s="12"/>
      <c r="PM90" s="12"/>
      <c r="PN90" s="12"/>
      <c r="PO90" s="12"/>
      <c r="PP90" s="12"/>
      <c r="PQ90" s="12"/>
      <c r="PR90" s="12"/>
      <c r="PS90" s="12"/>
      <c r="PT90" s="12"/>
      <c r="PU90" s="12"/>
      <c r="PV90" s="12"/>
      <c r="PW90" s="12"/>
      <c r="PX90" s="12"/>
      <c r="PY90" s="12"/>
      <c r="PZ90" s="12"/>
      <c r="QA90" s="12"/>
      <c r="QB90" s="12"/>
      <c r="QC90" s="12"/>
      <c r="QD90" s="12"/>
      <c r="QE90" s="12"/>
      <c r="QF90" s="12"/>
      <c r="QG90" s="12"/>
      <c r="QH90" s="12"/>
      <c r="QI90" s="12"/>
      <c r="QJ90" s="12"/>
      <c r="QK90" s="12"/>
      <c r="QL90" s="12"/>
      <c r="QM90" s="12"/>
      <c r="QN90" s="12"/>
      <c r="QO90" s="12"/>
      <c r="QP90" s="12"/>
      <c r="QQ90" s="12"/>
      <c r="QR90" s="12"/>
      <c r="QS90" s="12"/>
      <c r="QT90" s="12"/>
      <c r="QU90" s="12"/>
      <c r="QV90" s="12"/>
      <c r="QW90" s="12"/>
      <c r="QX90" s="12"/>
      <c r="QY90" s="12"/>
      <c r="QZ90" s="12"/>
      <c r="RA90" s="12"/>
      <c r="RB90" s="12"/>
      <c r="RC90" s="12"/>
      <c r="RD90" s="12"/>
      <c r="RE90" s="12"/>
      <c r="RF90" s="12"/>
      <c r="RG90" s="12"/>
      <c r="RH90" s="12"/>
      <c r="RI90" s="12"/>
      <c r="RJ90" s="12"/>
      <c r="RK90" s="12"/>
      <c r="RL90" s="12"/>
      <c r="RM90" s="12"/>
      <c r="RN90" s="12"/>
      <c r="RO90" s="12"/>
      <c r="RP90" s="12"/>
      <c r="RQ90" s="12"/>
      <c r="RR90" s="12"/>
      <c r="RS90" s="12"/>
      <c r="RT90" s="12"/>
      <c r="RU90" s="12"/>
      <c r="RV90" s="12"/>
      <c r="RW90" s="12"/>
      <c r="RX90" s="12"/>
      <c r="RY90" s="12"/>
      <c r="RZ90" s="12"/>
      <c r="SA90" s="12"/>
      <c r="SB90" s="12"/>
      <c r="SC90" s="12"/>
      <c r="SD90" s="12"/>
      <c r="SE90" s="12"/>
      <c r="SF90" s="12"/>
      <c r="SG90" s="12"/>
      <c r="SH90" s="12"/>
      <c r="SI90" s="12"/>
      <c r="SJ90" s="12"/>
      <c r="SK90" s="12"/>
      <c r="SL90" s="12"/>
      <c r="SM90" s="12"/>
      <c r="SN90" s="12"/>
      <c r="SO90" s="12"/>
      <c r="SP90" s="12"/>
      <c r="SQ90" s="12"/>
      <c r="SR90" s="12"/>
      <c r="SS90" s="12"/>
      <c r="ST90" s="12"/>
      <c r="SU90" s="12"/>
      <c r="SV90" s="12"/>
      <c r="SW90" s="12"/>
      <c r="SX90" s="12"/>
      <c r="SY90" s="12"/>
      <c r="SZ90" s="12"/>
      <c r="TA90" s="12"/>
      <c r="TB90" s="12"/>
      <c r="TC90" s="12"/>
      <c r="TD90" s="12"/>
      <c r="TE90" s="12"/>
      <c r="TF90" s="12"/>
      <c r="TG90" s="12"/>
      <c r="TH90" s="12"/>
      <c r="TI90" s="12"/>
      <c r="TJ90" s="12"/>
      <c r="TK90" s="12"/>
      <c r="TL90" s="12"/>
      <c r="TM90" s="12"/>
      <c r="TN90" s="12"/>
      <c r="TO90" s="12"/>
      <c r="TP90" s="12"/>
      <c r="TQ90" s="12"/>
      <c r="TR90" s="12"/>
      <c r="TS90" s="12"/>
      <c r="TT90" s="12"/>
      <c r="TU90" s="12"/>
      <c r="TV90" s="12"/>
      <c r="TW90" s="12"/>
      <c r="TX90" s="12"/>
      <c r="TY90" s="12"/>
      <c r="TZ90" s="12"/>
      <c r="UA90" s="12"/>
      <c r="UB90" s="12"/>
      <c r="UC90" s="12"/>
      <c r="UD90" s="12"/>
      <c r="UE90" s="12"/>
      <c r="UF90" s="12"/>
      <c r="UG90" s="12"/>
      <c r="UH90" s="12"/>
      <c r="UI90" s="12"/>
      <c r="UJ90" s="12"/>
      <c r="UK90" s="12"/>
      <c r="UL90" s="12"/>
      <c r="UM90" s="12"/>
      <c r="UN90" s="12"/>
      <c r="UO90" s="12"/>
      <c r="UP90" s="12"/>
      <c r="UQ90" s="12"/>
      <c r="UR90" s="12"/>
      <c r="US90" s="12"/>
      <c r="UT90" s="12"/>
      <c r="UU90" s="12"/>
      <c r="UV90" s="12"/>
      <c r="UW90" s="12"/>
      <c r="UX90" s="12"/>
      <c r="UY90" s="12"/>
      <c r="UZ90" s="12"/>
      <c r="VA90" s="12"/>
      <c r="VB90" s="12"/>
      <c r="VC90" s="12"/>
      <c r="VD90" s="12"/>
      <c r="VE90" s="12"/>
      <c r="VF90" s="12"/>
      <c r="VG90" s="12"/>
      <c r="VH90" s="12"/>
      <c r="VI90" s="12"/>
      <c r="VJ90" s="12"/>
      <c r="VK90" s="12"/>
      <c r="VL90" s="12"/>
      <c r="VM90" s="12"/>
      <c r="VN90" s="12"/>
      <c r="VO90" s="12"/>
      <c r="VP90" s="12"/>
      <c r="VQ90" s="12"/>
      <c r="VR90" s="12"/>
      <c r="VS90" s="12"/>
      <c r="VT90" s="12"/>
      <c r="VU90" s="12"/>
      <c r="VV90" s="12"/>
      <c r="VW90" s="12"/>
      <c r="VX90" s="12"/>
      <c r="VY90" s="12"/>
      <c r="VZ90" s="12"/>
      <c r="WA90" s="12"/>
      <c r="WB90" s="12"/>
      <c r="WC90" s="12"/>
      <c r="WD90" s="12"/>
      <c r="WE90" s="12"/>
      <c r="WF90" s="12"/>
      <c r="WG90" s="12"/>
      <c r="WH90" s="12"/>
      <c r="WI90" s="12"/>
      <c r="WJ90" s="12"/>
      <c r="WK90" s="12"/>
      <c r="WL90" s="12"/>
      <c r="WM90" s="12"/>
      <c r="WN90" s="12"/>
      <c r="WO90" s="12"/>
      <c r="WP90" s="12"/>
      <c r="WQ90" s="12"/>
      <c r="WR90" s="12"/>
      <c r="WS90" s="12"/>
      <c r="WT90" s="12"/>
      <c r="WU90" s="12"/>
      <c r="WV90" s="12"/>
      <c r="WW90" s="12"/>
      <c r="WX90" s="12"/>
      <c r="WY90" s="12"/>
      <c r="WZ90" s="12"/>
      <c r="XA90" s="12"/>
      <c r="XB90" s="12"/>
      <c r="XC90" s="12"/>
      <c r="XD90" s="12"/>
      <c r="XE90" s="12"/>
      <c r="XF90" s="12"/>
      <c r="XG90" s="12"/>
      <c r="XH90" s="12"/>
      <c r="XI90" s="12"/>
      <c r="XJ90" s="12"/>
      <c r="XK90" s="12"/>
      <c r="XL90" s="12"/>
      <c r="XM90" s="12"/>
      <c r="XN90" s="12"/>
      <c r="XO90" s="12"/>
      <c r="XP90" s="12"/>
      <c r="XQ90" s="12"/>
      <c r="XR90" s="12"/>
      <c r="XS90" s="12"/>
      <c r="XT90" s="12"/>
      <c r="XU90" s="12"/>
      <c r="XV90" s="12"/>
      <c r="XW90" s="12"/>
      <c r="XX90" s="12"/>
      <c r="XY90" s="12"/>
      <c r="XZ90" s="12"/>
      <c r="YA90" s="12"/>
      <c r="YB90" s="12"/>
      <c r="YC90" s="12"/>
      <c r="YD90" s="12"/>
      <c r="YE90" s="12"/>
      <c r="YF90" s="12"/>
      <c r="YG90" s="12"/>
      <c r="YH90" s="12"/>
      <c r="YI90" s="12"/>
      <c r="YJ90" s="12"/>
      <c r="YK90" s="12"/>
      <c r="YL90" s="12"/>
      <c r="YM90" s="12"/>
      <c r="YN90" s="12"/>
      <c r="YO90" s="12"/>
      <c r="YP90" s="12"/>
      <c r="YQ90" s="12"/>
      <c r="YR90" s="12"/>
      <c r="YS90" s="12"/>
      <c r="YT90" s="12"/>
      <c r="YU90" s="12"/>
      <c r="YV90" s="12"/>
      <c r="YW90" s="12"/>
      <c r="YX90" s="12"/>
      <c r="YY90" s="12"/>
      <c r="YZ90" s="12"/>
      <c r="ZA90" s="12"/>
      <c r="ZB90" s="12"/>
      <c r="ZC90" s="12"/>
      <c r="ZD90" s="12"/>
      <c r="ZE90" s="12"/>
      <c r="ZF90" s="12"/>
      <c r="ZG90" s="12"/>
      <c r="ZH90" s="12"/>
      <c r="ZI90" s="12"/>
      <c r="ZJ90" s="12"/>
      <c r="ZK90" s="12"/>
      <c r="ZL90" s="12"/>
      <c r="ZM90" s="12"/>
      <c r="ZN90" s="12"/>
      <c r="ZO90" s="12"/>
      <c r="ZP90" s="12"/>
      <c r="ZQ90" s="12"/>
      <c r="ZR90" s="12"/>
      <c r="ZS90" s="12"/>
      <c r="ZT90" s="12"/>
      <c r="ZU90" s="12"/>
      <c r="ZV90" s="12"/>
      <c r="ZW90" s="12"/>
      <c r="ZX90" s="12"/>
      <c r="ZY90" s="12"/>
      <c r="ZZ90" s="12"/>
      <c r="AAA90" s="12"/>
      <c r="AAB90" s="12"/>
      <c r="AAC90" s="12"/>
      <c r="AAD90" s="12"/>
      <c r="AAE90" s="12"/>
      <c r="AAF90" s="12"/>
      <c r="AAG90" s="12"/>
      <c r="AAH90" s="12"/>
      <c r="AAI90" s="12"/>
      <c r="AAJ90" s="12"/>
      <c r="AAK90" s="12"/>
      <c r="AAL90" s="12"/>
      <c r="AAM90" s="12"/>
      <c r="AAN90" s="12"/>
      <c r="AAO90" s="12"/>
      <c r="AAP90" s="12"/>
      <c r="AAQ90" s="12"/>
      <c r="AAR90" s="12"/>
      <c r="AAS90" s="12"/>
      <c r="AAT90" s="12"/>
      <c r="AAU90" s="12"/>
      <c r="AAV90" s="12"/>
      <c r="AAW90" s="12"/>
      <c r="AAX90" s="12"/>
      <c r="AAY90" s="12"/>
      <c r="AAZ90" s="12"/>
      <c r="ABA90" s="12"/>
      <c r="ABB90" s="12"/>
      <c r="ABC90" s="12"/>
      <c r="ABD90" s="12"/>
      <c r="ABE90" s="12"/>
      <c r="ABF90" s="12"/>
      <c r="ABG90" s="12"/>
      <c r="ABH90" s="12"/>
      <c r="ABI90" s="12"/>
      <c r="ABJ90" s="12"/>
      <c r="ABK90" s="12"/>
      <c r="ABL90" s="12"/>
      <c r="ABM90" s="12"/>
      <c r="ABN90" s="12"/>
      <c r="ABO90" s="12"/>
      <c r="ABP90" s="12"/>
      <c r="ABQ90" s="12"/>
      <c r="ABR90" s="12"/>
      <c r="ABS90" s="12"/>
      <c r="ABT90" s="12"/>
      <c r="ABU90" s="12"/>
      <c r="ABV90" s="12"/>
      <c r="ABW90" s="12"/>
      <c r="ABX90" s="12"/>
      <c r="ABY90" s="12"/>
      <c r="ABZ90" s="12"/>
      <c r="ACA90" s="12"/>
      <c r="ACB90" s="12"/>
      <c r="ACC90" s="12"/>
      <c r="ACD90" s="12"/>
      <c r="ACE90" s="12"/>
      <c r="ACF90" s="12"/>
      <c r="ACG90" s="12"/>
      <c r="ACH90" s="12"/>
      <c r="ACI90" s="12"/>
      <c r="ACJ90" s="12"/>
      <c r="ACK90" s="12"/>
      <c r="ACL90" s="12"/>
      <c r="ACM90" s="12"/>
      <c r="ACN90" s="12"/>
      <c r="ACO90" s="12"/>
      <c r="ACP90" s="12"/>
      <c r="ACQ90" s="12"/>
      <c r="ACR90" s="12"/>
      <c r="ACS90" s="12"/>
      <c r="ACT90" s="12"/>
      <c r="ACU90" s="12"/>
      <c r="ACV90" s="12"/>
      <c r="ACW90" s="12"/>
      <c r="ACX90" s="12"/>
      <c r="ACY90" s="12"/>
      <c r="ACZ90" s="12"/>
      <c r="ADA90" s="12"/>
      <c r="ADB90" s="12"/>
      <c r="ADC90" s="12"/>
      <c r="ADD90" s="12"/>
      <c r="ADE90" s="12"/>
      <c r="ADF90" s="12"/>
      <c r="ADG90" s="12"/>
      <c r="ADH90" s="12"/>
      <c r="ADI90" s="12"/>
      <c r="ADJ90" s="12"/>
      <c r="ADK90" s="12"/>
      <c r="ADL90" s="12"/>
      <c r="ADM90" s="12"/>
      <c r="ADN90" s="12"/>
      <c r="ADO90" s="12"/>
      <c r="ADP90" s="12"/>
      <c r="ADQ90" s="12"/>
      <c r="ADR90" s="12"/>
      <c r="ADS90" s="12"/>
      <c r="ADT90" s="12"/>
      <c r="ADU90" s="12"/>
      <c r="ADV90" s="12"/>
      <c r="ADW90" s="12"/>
      <c r="ADX90" s="12"/>
      <c r="ADY90" s="12"/>
      <c r="ADZ90" s="12"/>
      <c r="AEA90" s="12"/>
      <c r="AEB90" s="12"/>
      <c r="AEC90" s="12"/>
      <c r="AED90" s="12"/>
      <c r="AEE90" s="12"/>
      <c r="AEF90" s="12"/>
      <c r="AEG90" s="12"/>
      <c r="AEH90" s="12"/>
      <c r="AEI90" s="12"/>
      <c r="AEJ90" s="12"/>
      <c r="AEK90" s="12"/>
      <c r="AEL90" s="12"/>
      <c r="AEM90" s="12"/>
      <c r="AEN90" s="12"/>
      <c r="AEO90" s="12"/>
      <c r="AEP90" s="12"/>
      <c r="AEQ90" s="12"/>
      <c r="AER90" s="12"/>
    </row>
    <row r="91" spans="1:824" s="2" customFormat="1" ht="24.95" hidden="1" customHeight="1" x14ac:dyDescent="0.25">
      <c r="A91" s="42"/>
      <c r="B91" s="40"/>
      <c r="C91" s="35"/>
      <c r="D91" s="40" t="s">
        <v>95</v>
      </c>
      <c r="E91" s="35"/>
      <c r="F91" s="35"/>
      <c r="G91" s="35"/>
      <c r="H91" s="49"/>
      <c r="I91" s="49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  <c r="KF91" s="12"/>
      <c r="KG91" s="12"/>
      <c r="KH91" s="12"/>
      <c r="KI91" s="12"/>
      <c r="KJ91" s="12"/>
      <c r="KK91" s="12"/>
      <c r="KL91" s="12"/>
      <c r="KM91" s="12"/>
      <c r="KN91" s="12"/>
      <c r="KO91" s="12"/>
      <c r="KP91" s="12"/>
      <c r="KQ91" s="12"/>
      <c r="KR91" s="12"/>
      <c r="KS91" s="12"/>
      <c r="KT91" s="12"/>
      <c r="KU91" s="12"/>
      <c r="KV91" s="12"/>
      <c r="KW91" s="12"/>
      <c r="KX91" s="12"/>
      <c r="KY91" s="12"/>
      <c r="KZ91" s="12"/>
      <c r="LA91" s="12"/>
      <c r="LB91" s="12"/>
      <c r="LC91" s="12"/>
      <c r="LD91" s="12"/>
      <c r="LE91" s="12"/>
      <c r="LF91" s="12"/>
      <c r="LG91" s="12"/>
      <c r="LH91" s="12"/>
      <c r="LI91" s="12"/>
      <c r="LJ91" s="12"/>
      <c r="LK91" s="12"/>
      <c r="LL91" s="12"/>
      <c r="LM91" s="12"/>
      <c r="LN91" s="12"/>
      <c r="LO91" s="12"/>
      <c r="LP91" s="12"/>
      <c r="LQ91" s="12"/>
      <c r="LR91" s="12"/>
      <c r="LS91" s="12"/>
      <c r="LT91" s="12"/>
      <c r="LU91" s="12"/>
      <c r="LV91" s="12"/>
      <c r="LW91" s="12"/>
      <c r="LX91" s="12"/>
      <c r="LY91" s="12"/>
      <c r="LZ91" s="12"/>
      <c r="MA91" s="12"/>
      <c r="MB91" s="12"/>
      <c r="MC91" s="12"/>
      <c r="MD91" s="12"/>
      <c r="ME91" s="12"/>
      <c r="MF91" s="12"/>
      <c r="MG91" s="12"/>
      <c r="MH91" s="12"/>
      <c r="MI91" s="12"/>
      <c r="MJ91" s="12"/>
      <c r="MK91" s="12"/>
      <c r="ML91" s="12"/>
      <c r="MM91" s="12"/>
      <c r="MN91" s="12"/>
      <c r="MO91" s="12"/>
      <c r="MP91" s="12"/>
      <c r="MQ91" s="12"/>
      <c r="MR91" s="12"/>
      <c r="MS91" s="12"/>
      <c r="MT91" s="12"/>
      <c r="MU91" s="12"/>
      <c r="MV91" s="12"/>
      <c r="MW91" s="12"/>
      <c r="MX91" s="12"/>
      <c r="MY91" s="12"/>
      <c r="MZ91" s="12"/>
      <c r="NA91" s="12"/>
      <c r="NB91" s="12"/>
      <c r="NC91" s="12"/>
      <c r="ND91" s="12"/>
      <c r="NE91" s="12"/>
      <c r="NF91" s="12"/>
      <c r="NG91" s="12"/>
      <c r="NH91" s="12"/>
      <c r="NI91" s="12"/>
      <c r="NJ91" s="12"/>
      <c r="NK91" s="12"/>
      <c r="NL91" s="12"/>
      <c r="NM91" s="12"/>
      <c r="NN91" s="12"/>
      <c r="NO91" s="12"/>
      <c r="NP91" s="12"/>
      <c r="NQ91" s="12"/>
      <c r="NR91" s="12"/>
      <c r="NS91" s="12"/>
      <c r="NT91" s="12"/>
      <c r="NU91" s="12"/>
      <c r="NV91" s="12"/>
      <c r="NW91" s="12"/>
      <c r="NX91" s="12"/>
      <c r="NY91" s="12"/>
      <c r="NZ91" s="12"/>
      <c r="OA91" s="12"/>
      <c r="OB91" s="12"/>
      <c r="OC91" s="12"/>
      <c r="OD91" s="12"/>
      <c r="OE91" s="12"/>
      <c r="OF91" s="12"/>
      <c r="OG91" s="12"/>
      <c r="OH91" s="12"/>
      <c r="OI91" s="12"/>
      <c r="OJ91" s="12"/>
      <c r="OK91" s="12"/>
      <c r="OL91" s="12"/>
      <c r="OM91" s="12"/>
      <c r="ON91" s="12"/>
      <c r="OO91" s="12"/>
      <c r="OP91" s="12"/>
      <c r="OQ91" s="12"/>
      <c r="OR91" s="12"/>
      <c r="OS91" s="12"/>
      <c r="OT91" s="12"/>
      <c r="OU91" s="12"/>
      <c r="OV91" s="12"/>
      <c r="OW91" s="12"/>
      <c r="OX91" s="12"/>
      <c r="OY91" s="12"/>
      <c r="OZ91" s="12"/>
      <c r="PA91" s="12"/>
      <c r="PB91" s="12"/>
      <c r="PC91" s="12"/>
      <c r="PD91" s="12"/>
      <c r="PE91" s="12"/>
      <c r="PF91" s="12"/>
      <c r="PG91" s="12"/>
      <c r="PH91" s="12"/>
      <c r="PI91" s="12"/>
      <c r="PJ91" s="12"/>
      <c r="PK91" s="12"/>
      <c r="PL91" s="12"/>
      <c r="PM91" s="12"/>
      <c r="PN91" s="12"/>
      <c r="PO91" s="12"/>
      <c r="PP91" s="12"/>
      <c r="PQ91" s="12"/>
      <c r="PR91" s="12"/>
      <c r="PS91" s="12"/>
      <c r="PT91" s="12"/>
      <c r="PU91" s="12"/>
      <c r="PV91" s="12"/>
      <c r="PW91" s="12"/>
      <c r="PX91" s="12"/>
      <c r="PY91" s="12"/>
      <c r="PZ91" s="12"/>
      <c r="QA91" s="12"/>
      <c r="QB91" s="12"/>
      <c r="QC91" s="12"/>
      <c r="QD91" s="12"/>
      <c r="QE91" s="12"/>
      <c r="QF91" s="12"/>
      <c r="QG91" s="12"/>
      <c r="QH91" s="12"/>
      <c r="QI91" s="12"/>
      <c r="QJ91" s="12"/>
      <c r="QK91" s="12"/>
      <c r="QL91" s="12"/>
      <c r="QM91" s="12"/>
      <c r="QN91" s="12"/>
      <c r="QO91" s="12"/>
      <c r="QP91" s="12"/>
      <c r="QQ91" s="12"/>
      <c r="QR91" s="12"/>
      <c r="QS91" s="12"/>
      <c r="QT91" s="12"/>
      <c r="QU91" s="12"/>
      <c r="QV91" s="12"/>
      <c r="QW91" s="12"/>
      <c r="QX91" s="12"/>
      <c r="QY91" s="12"/>
      <c r="QZ91" s="12"/>
      <c r="RA91" s="12"/>
      <c r="RB91" s="12"/>
      <c r="RC91" s="12"/>
      <c r="RD91" s="12"/>
      <c r="RE91" s="12"/>
      <c r="RF91" s="12"/>
      <c r="RG91" s="12"/>
      <c r="RH91" s="12"/>
      <c r="RI91" s="12"/>
      <c r="RJ91" s="12"/>
      <c r="RK91" s="12"/>
      <c r="RL91" s="12"/>
      <c r="RM91" s="12"/>
      <c r="RN91" s="12"/>
      <c r="RO91" s="12"/>
      <c r="RP91" s="12"/>
      <c r="RQ91" s="12"/>
      <c r="RR91" s="12"/>
      <c r="RS91" s="12"/>
      <c r="RT91" s="12"/>
      <c r="RU91" s="12"/>
      <c r="RV91" s="12"/>
      <c r="RW91" s="12"/>
      <c r="RX91" s="12"/>
      <c r="RY91" s="12"/>
      <c r="RZ91" s="12"/>
      <c r="SA91" s="12"/>
      <c r="SB91" s="12"/>
      <c r="SC91" s="12"/>
      <c r="SD91" s="12"/>
      <c r="SE91" s="12"/>
      <c r="SF91" s="12"/>
      <c r="SG91" s="12"/>
      <c r="SH91" s="12"/>
      <c r="SI91" s="12"/>
      <c r="SJ91" s="12"/>
      <c r="SK91" s="12"/>
      <c r="SL91" s="12"/>
      <c r="SM91" s="12"/>
      <c r="SN91" s="12"/>
      <c r="SO91" s="12"/>
      <c r="SP91" s="12"/>
      <c r="SQ91" s="12"/>
      <c r="SR91" s="12"/>
      <c r="SS91" s="12"/>
      <c r="ST91" s="12"/>
      <c r="SU91" s="12"/>
      <c r="SV91" s="12"/>
      <c r="SW91" s="12"/>
      <c r="SX91" s="12"/>
      <c r="SY91" s="12"/>
      <c r="SZ91" s="12"/>
      <c r="TA91" s="12"/>
      <c r="TB91" s="12"/>
      <c r="TC91" s="12"/>
      <c r="TD91" s="12"/>
      <c r="TE91" s="12"/>
      <c r="TF91" s="12"/>
      <c r="TG91" s="12"/>
      <c r="TH91" s="12"/>
      <c r="TI91" s="12"/>
      <c r="TJ91" s="12"/>
      <c r="TK91" s="12"/>
      <c r="TL91" s="12"/>
      <c r="TM91" s="12"/>
      <c r="TN91" s="12"/>
      <c r="TO91" s="12"/>
      <c r="TP91" s="12"/>
      <c r="TQ91" s="12"/>
      <c r="TR91" s="12"/>
      <c r="TS91" s="12"/>
      <c r="TT91" s="12"/>
      <c r="TU91" s="12"/>
      <c r="TV91" s="12"/>
      <c r="TW91" s="12"/>
      <c r="TX91" s="12"/>
      <c r="TY91" s="12"/>
      <c r="TZ91" s="12"/>
      <c r="UA91" s="12"/>
      <c r="UB91" s="12"/>
      <c r="UC91" s="12"/>
      <c r="UD91" s="12"/>
      <c r="UE91" s="12"/>
      <c r="UF91" s="12"/>
      <c r="UG91" s="12"/>
      <c r="UH91" s="12"/>
      <c r="UI91" s="12"/>
      <c r="UJ91" s="12"/>
      <c r="UK91" s="12"/>
      <c r="UL91" s="12"/>
      <c r="UM91" s="12"/>
      <c r="UN91" s="12"/>
      <c r="UO91" s="12"/>
      <c r="UP91" s="12"/>
      <c r="UQ91" s="12"/>
      <c r="UR91" s="12"/>
      <c r="US91" s="12"/>
      <c r="UT91" s="12"/>
      <c r="UU91" s="12"/>
      <c r="UV91" s="12"/>
      <c r="UW91" s="12"/>
      <c r="UX91" s="12"/>
      <c r="UY91" s="12"/>
      <c r="UZ91" s="12"/>
      <c r="VA91" s="12"/>
      <c r="VB91" s="12"/>
      <c r="VC91" s="12"/>
      <c r="VD91" s="12"/>
      <c r="VE91" s="12"/>
      <c r="VF91" s="12"/>
      <c r="VG91" s="12"/>
      <c r="VH91" s="12"/>
      <c r="VI91" s="12"/>
      <c r="VJ91" s="12"/>
      <c r="VK91" s="12"/>
      <c r="VL91" s="12"/>
      <c r="VM91" s="12"/>
      <c r="VN91" s="12"/>
      <c r="VO91" s="12"/>
      <c r="VP91" s="12"/>
      <c r="VQ91" s="12"/>
      <c r="VR91" s="12"/>
      <c r="VS91" s="12"/>
      <c r="VT91" s="12"/>
      <c r="VU91" s="12"/>
      <c r="VV91" s="12"/>
      <c r="VW91" s="12"/>
      <c r="VX91" s="12"/>
      <c r="VY91" s="12"/>
      <c r="VZ91" s="12"/>
      <c r="WA91" s="12"/>
      <c r="WB91" s="12"/>
      <c r="WC91" s="12"/>
      <c r="WD91" s="12"/>
      <c r="WE91" s="12"/>
      <c r="WF91" s="12"/>
      <c r="WG91" s="12"/>
      <c r="WH91" s="12"/>
      <c r="WI91" s="12"/>
      <c r="WJ91" s="12"/>
      <c r="WK91" s="12"/>
      <c r="WL91" s="12"/>
      <c r="WM91" s="12"/>
      <c r="WN91" s="12"/>
      <c r="WO91" s="12"/>
      <c r="WP91" s="12"/>
      <c r="WQ91" s="12"/>
      <c r="WR91" s="12"/>
      <c r="WS91" s="12"/>
      <c r="WT91" s="12"/>
      <c r="WU91" s="12"/>
      <c r="WV91" s="12"/>
      <c r="WW91" s="12"/>
      <c r="WX91" s="12"/>
      <c r="WY91" s="12"/>
      <c r="WZ91" s="12"/>
      <c r="XA91" s="12"/>
      <c r="XB91" s="12"/>
      <c r="XC91" s="12"/>
      <c r="XD91" s="12"/>
      <c r="XE91" s="12"/>
      <c r="XF91" s="12"/>
      <c r="XG91" s="12"/>
      <c r="XH91" s="12"/>
      <c r="XI91" s="12"/>
      <c r="XJ91" s="12"/>
      <c r="XK91" s="12"/>
      <c r="XL91" s="12"/>
      <c r="XM91" s="12"/>
      <c r="XN91" s="12"/>
      <c r="XO91" s="12"/>
      <c r="XP91" s="12"/>
      <c r="XQ91" s="12"/>
      <c r="XR91" s="12"/>
      <c r="XS91" s="12"/>
      <c r="XT91" s="12"/>
      <c r="XU91" s="12"/>
      <c r="XV91" s="12"/>
      <c r="XW91" s="12"/>
      <c r="XX91" s="12"/>
      <c r="XY91" s="12"/>
      <c r="XZ91" s="12"/>
      <c r="YA91" s="12"/>
      <c r="YB91" s="12"/>
      <c r="YC91" s="12"/>
      <c r="YD91" s="12"/>
      <c r="YE91" s="12"/>
      <c r="YF91" s="12"/>
      <c r="YG91" s="12"/>
      <c r="YH91" s="12"/>
      <c r="YI91" s="12"/>
      <c r="YJ91" s="12"/>
      <c r="YK91" s="12"/>
      <c r="YL91" s="12"/>
      <c r="YM91" s="12"/>
      <c r="YN91" s="12"/>
      <c r="YO91" s="12"/>
      <c r="YP91" s="12"/>
      <c r="YQ91" s="12"/>
      <c r="YR91" s="12"/>
      <c r="YS91" s="12"/>
      <c r="YT91" s="12"/>
      <c r="YU91" s="12"/>
      <c r="YV91" s="12"/>
      <c r="YW91" s="12"/>
      <c r="YX91" s="12"/>
      <c r="YY91" s="12"/>
      <c r="YZ91" s="12"/>
      <c r="ZA91" s="12"/>
      <c r="ZB91" s="12"/>
      <c r="ZC91" s="12"/>
      <c r="ZD91" s="12"/>
      <c r="ZE91" s="12"/>
      <c r="ZF91" s="12"/>
      <c r="ZG91" s="12"/>
      <c r="ZH91" s="12"/>
      <c r="ZI91" s="12"/>
      <c r="ZJ91" s="12"/>
      <c r="ZK91" s="12"/>
      <c r="ZL91" s="12"/>
      <c r="ZM91" s="12"/>
      <c r="ZN91" s="12"/>
      <c r="ZO91" s="12"/>
      <c r="ZP91" s="12"/>
      <c r="ZQ91" s="12"/>
      <c r="ZR91" s="12"/>
      <c r="ZS91" s="12"/>
      <c r="ZT91" s="12"/>
      <c r="ZU91" s="12"/>
      <c r="ZV91" s="12"/>
      <c r="ZW91" s="12"/>
      <c r="ZX91" s="12"/>
      <c r="ZY91" s="12"/>
      <c r="ZZ91" s="12"/>
      <c r="AAA91" s="12"/>
      <c r="AAB91" s="12"/>
      <c r="AAC91" s="12"/>
      <c r="AAD91" s="12"/>
      <c r="AAE91" s="12"/>
      <c r="AAF91" s="12"/>
      <c r="AAG91" s="12"/>
      <c r="AAH91" s="12"/>
      <c r="AAI91" s="12"/>
      <c r="AAJ91" s="12"/>
      <c r="AAK91" s="12"/>
      <c r="AAL91" s="12"/>
      <c r="AAM91" s="12"/>
      <c r="AAN91" s="12"/>
      <c r="AAO91" s="12"/>
      <c r="AAP91" s="12"/>
      <c r="AAQ91" s="12"/>
      <c r="AAR91" s="12"/>
      <c r="AAS91" s="12"/>
      <c r="AAT91" s="12"/>
      <c r="AAU91" s="12"/>
      <c r="AAV91" s="12"/>
      <c r="AAW91" s="12"/>
      <c r="AAX91" s="12"/>
      <c r="AAY91" s="12"/>
      <c r="AAZ91" s="12"/>
      <c r="ABA91" s="12"/>
      <c r="ABB91" s="12"/>
      <c r="ABC91" s="12"/>
      <c r="ABD91" s="12"/>
      <c r="ABE91" s="12"/>
      <c r="ABF91" s="12"/>
      <c r="ABG91" s="12"/>
      <c r="ABH91" s="12"/>
      <c r="ABI91" s="12"/>
      <c r="ABJ91" s="12"/>
      <c r="ABK91" s="12"/>
      <c r="ABL91" s="12"/>
      <c r="ABM91" s="12"/>
      <c r="ABN91" s="12"/>
      <c r="ABO91" s="12"/>
      <c r="ABP91" s="12"/>
      <c r="ABQ91" s="12"/>
      <c r="ABR91" s="12"/>
      <c r="ABS91" s="12"/>
      <c r="ABT91" s="12"/>
      <c r="ABU91" s="12"/>
      <c r="ABV91" s="12"/>
      <c r="ABW91" s="12"/>
      <c r="ABX91" s="12"/>
      <c r="ABY91" s="12"/>
      <c r="ABZ91" s="12"/>
      <c r="ACA91" s="12"/>
      <c r="ACB91" s="12"/>
      <c r="ACC91" s="12"/>
      <c r="ACD91" s="12"/>
      <c r="ACE91" s="12"/>
      <c r="ACF91" s="12"/>
      <c r="ACG91" s="12"/>
      <c r="ACH91" s="12"/>
      <c r="ACI91" s="12"/>
      <c r="ACJ91" s="12"/>
      <c r="ACK91" s="12"/>
      <c r="ACL91" s="12"/>
      <c r="ACM91" s="12"/>
      <c r="ACN91" s="12"/>
      <c r="ACO91" s="12"/>
      <c r="ACP91" s="12"/>
      <c r="ACQ91" s="12"/>
      <c r="ACR91" s="12"/>
      <c r="ACS91" s="12"/>
      <c r="ACT91" s="12"/>
      <c r="ACU91" s="12"/>
      <c r="ACV91" s="12"/>
      <c r="ACW91" s="12"/>
      <c r="ACX91" s="12"/>
      <c r="ACY91" s="12"/>
      <c r="ACZ91" s="12"/>
      <c r="ADA91" s="12"/>
      <c r="ADB91" s="12"/>
      <c r="ADC91" s="12"/>
      <c r="ADD91" s="12"/>
      <c r="ADE91" s="12"/>
      <c r="ADF91" s="12"/>
      <c r="ADG91" s="12"/>
      <c r="ADH91" s="12"/>
      <c r="ADI91" s="12"/>
      <c r="ADJ91" s="12"/>
      <c r="ADK91" s="12"/>
      <c r="ADL91" s="12"/>
      <c r="ADM91" s="12"/>
      <c r="ADN91" s="12"/>
      <c r="ADO91" s="12"/>
      <c r="ADP91" s="12"/>
      <c r="ADQ91" s="12"/>
      <c r="ADR91" s="12"/>
      <c r="ADS91" s="12"/>
      <c r="ADT91" s="12"/>
      <c r="ADU91" s="12"/>
      <c r="ADV91" s="12"/>
      <c r="ADW91" s="12"/>
      <c r="ADX91" s="12"/>
      <c r="ADY91" s="12"/>
      <c r="ADZ91" s="12"/>
      <c r="AEA91" s="12"/>
      <c r="AEB91" s="12"/>
      <c r="AEC91" s="12"/>
      <c r="AED91" s="12"/>
      <c r="AEE91" s="12"/>
      <c r="AEF91" s="12"/>
      <c r="AEG91" s="12"/>
      <c r="AEH91" s="12"/>
      <c r="AEI91" s="12"/>
      <c r="AEJ91" s="12"/>
      <c r="AEK91" s="12"/>
      <c r="AEL91" s="12"/>
      <c r="AEM91" s="12"/>
      <c r="AEN91" s="12"/>
      <c r="AEO91" s="12"/>
      <c r="AEP91" s="12"/>
      <c r="AEQ91" s="12"/>
      <c r="AER91" s="12"/>
    </row>
    <row r="92" spans="1:824" s="2" customFormat="1" ht="27.75" hidden="1" customHeight="1" x14ac:dyDescent="0.25">
      <c r="A92" s="42"/>
      <c r="B92" s="40"/>
      <c r="C92" s="35"/>
      <c r="D92" s="40" t="s">
        <v>95</v>
      </c>
      <c r="E92" s="35"/>
      <c r="F92" s="35"/>
      <c r="G92" s="35"/>
      <c r="H92" s="49"/>
      <c r="I92" s="49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  <c r="KE92" s="12"/>
      <c r="KF92" s="12"/>
      <c r="KG92" s="12"/>
      <c r="KH92" s="12"/>
      <c r="KI92" s="12"/>
      <c r="KJ92" s="12"/>
      <c r="KK92" s="12"/>
      <c r="KL92" s="12"/>
      <c r="KM92" s="12"/>
      <c r="KN92" s="12"/>
      <c r="KO92" s="12"/>
      <c r="KP92" s="12"/>
      <c r="KQ92" s="12"/>
      <c r="KR92" s="12"/>
      <c r="KS92" s="12"/>
      <c r="KT92" s="12"/>
      <c r="KU92" s="12"/>
      <c r="KV92" s="12"/>
      <c r="KW92" s="12"/>
      <c r="KX92" s="12"/>
      <c r="KY92" s="12"/>
      <c r="KZ92" s="12"/>
      <c r="LA92" s="12"/>
      <c r="LB92" s="12"/>
      <c r="LC92" s="12"/>
      <c r="LD92" s="12"/>
      <c r="LE92" s="12"/>
      <c r="LF92" s="12"/>
      <c r="LG92" s="12"/>
      <c r="LH92" s="12"/>
      <c r="LI92" s="12"/>
      <c r="LJ92" s="12"/>
      <c r="LK92" s="12"/>
      <c r="LL92" s="12"/>
      <c r="LM92" s="12"/>
      <c r="LN92" s="12"/>
      <c r="LO92" s="12"/>
      <c r="LP92" s="12"/>
      <c r="LQ92" s="12"/>
      <c r="LR92" s="12"/>
      <c r="LS92" s="12"/>
      <c r="LT92" s="12"/>
      <c r="LU92" s="12"/>
      <c r="LV92" s="12"/>
      <c r="LW92" s="12"/>
      <c r="LX92" s="12"/>
      <c r="LY92" s="12"/>
      <c r="LZ92" s="12"/>
      <c r="MA92" s="12"/>
      <c r="MB92" s="12"/>
      <c r="MC92" s="12"/>
      <c r="MD92" s="12"/>
      <c r="ME92" s="12"/>
      <c r="MF92" s="12"/>
      <c r="MG92" s="12"/>
      <c r="MH92" s="12"/>
      <c r="MI92" s="12"/>
      <c r="MJ92" s="12"/>
      <c r="MK92" s="12"/>
      <c r="ML92" s="12"/>
      <c r="MM92" s="12"/>
      <c r="MN92" s="12"/>
      <c r="MO92" s="12"/>
      <c r="MP92" s="12"/>
      <c r="MQ92" s="12"/>
      <c r="MR92" s="12"/>
      <c r="MS92" s="12"/>
      <c r="MT92" s="12"/>
      <c r="MU92" s="12"/>
      <c r="MV92" s="12"/>
      <c r="MW92" s="12"/>
      <c r="MX92" s="12"/>
      <c r="MY92" s="12"/>
      <c r="MZ92" s="12"/>
      <c r="NA92" s="12"/>
      <c r="NB92" s="12"/>
      <c r="NC92" s="12"/>
      <c r="ND92" s="12"/>
      <c r="NE92" s="12"/>
      <c r="NF92" s="12"/>
      <c r="NG92" s="12"/>
      <c r="NH92" s="12"/>
      <c r="NI92" s="12"/>
      <c r="NJ92" s="12"/>
      <c r="NK92" s="12"/>
      <c r="NL92" s="12"/>
      <c r="NM92" s="12"/>
      <c r="NN92" s="12"/>
      <c r="NO92" s="12"/>
      <c r="NP92" s="12"/>
      <c r="NQ92" s="12"/>
      <c r="NR92" s="12"/>
      <c r="NS92" s="12"/>
      <c r="NT92" s="12"/>
      <c r="NU92" s="12"/>
      <c r="NV92" s="12"/>
      <c r="NW92" s="12"/>
      <c r="NX92" s="12"/>
      <c r="NY92" s="12"/>
      <c r="NZ92" s="12"/>
      <c r="OA92" s="12"/>
      <c r="OB92" s="12"/>
      <c r="OC92" s="12"/>
      <c r="OD92" s="12"/>
      <c r="OE92" s="12"/>
      <c r="OF92" s="12"/>
      <c r="OG92" s="12"/>
      <c r="OH92" s="12"/>
      <c r="OI92" s="12"/>
      <c r="OJ92" s="12"/>
      <c r="OK92" s="12"/>
      <c r="OL92" s="12"/>
      <c r="OM92" s="12"/>
      <c r="ON92" s="12"/>
      <c r="OO92" s="12"/>
      <c r="OP92" s="12"/>
      <c r="OQ92" s="12"/>
      <c r="OR92" s="12"/>
      <c r="OS92" s="12"/>
      <c r="OT92" s="12"/>
      <c r="OU92" s="12"/>
      <c r="OV92" s="12"/>
      <c r="OW92" s="12"/>
      <c r="OX92" s="12"/>
      <c r="OY92" s="12"/>
      <c r="OZ92" s="12"/>
      <c r="PA92" s="12"/>
      <c r="PB92" s="12"/>
      <c r="PC92" s="12"/>
      <c r="PD92" s="12"/>
      <c r="PE92" s="12"/>
      <c r="PF92" s="12"/>
      <c r="PG92" s="12"/>
      <c r="PH92" s="12"/>
      <c r="PI92" s="12"/>
      <c r="PJ92" s="12"/>
      <c r="PK92" s="12"/>
      <c r="PL92" s="12"/>
      <c r="PM92" s="12"/>
      <c r="PN92" s="12"/>
      <c r="PO92" s="12"/>
      <c r="PP92" s="12"/>
      <c r="PQ92" s="12"/>
      <c r="PR92" s="12"/>
      <c r="PS92" s="12"/>
      <c r="PT92" s="12"/>
      <c r="PU92" s="12"/>
      <c r="PV92" s="12"/>
      <c r="PW92" s="12"/>
      <c r="PX92" s="12"/>
      <c r="PY92" s="12"/>
      <c r="PZ92" s="12"/>
      <c r="QA92" s="12"/>
      <c r="QB92" s="12"/>
      <c r="QC92" s="12"/>
      <c r="QD92" s="12"/>
      <c r="QE92" s="12"/>
      <c r="QF92" s="12"/>
      <c r="QG92" s="12"/>
      <c r="QH92" s="12"/>
      <c r="QI92" s="12"/>
      <c r="QJ92" s="12"/>
      <c r="QK92" s="12"/>
      <c r="QL92" s="12"/>
      <c r="QM92" s="12"/>
      <c r="QN92" s="12"/>
      <c r="QO92" s="12"/>
      <c r="QP92" s="12"/>
      <c r="QQ92" s="12"/>
      <c r="QR92" s="12"/>
      <c r="QS92" s="12"/>
      <c r="QT92" s="12"/>
      <c r="QU92" s="12"/>
      <c r="QV92" s="12"/>
      <c r="QW92" s="12"/>
      <c r="QX92" s="12"/>
      <c r="QY92" s="12"/>
      <c r="QZ92" s="12"/>
      <c r="RA92" s="12"/>
      <c r="RB92" s="12"/>
      <c r="RC92" s="12"/>
      <c r="RD92" s="12"/>
      <c r="RE92" s="12"/>
      <c r="RF92" s="12"/>
      <c r="RG92" s="12"/>
      <c r="RH92" s="12"/>
      <c r="RI92" s="12"/>
      <c r="RJ92" s="12"/>
      <c r="RK92" s="12"/>
      <c r="RL92" s="12"/>
      <c r="RM92" s="12"/>
      <c r="RN92" s="12"/>
      <c r="RO92" s="12"/>
      <c r="RP92" s="12"/>
      <c r="RQ92" s="12"/>
      <c r="RR92" s="12"/>
      <c r="RS92" s="12"/>
      <c r="RT92" s="12"/>
      <c r="RU92" s="12"/>
      <c r="RV92" s="12"/>
      <c r="RW92" s="12"/>
      <c r="RX92" s="12"/>
      <c r="RY92" s="12"/>
      <c r="RZ92" s="12"/>
      <c r="SA92" s="12"/>
      <c r="SB92" s="12"/>
      <c r="SC92" s="12"/>
      <c r="SD92" s="12"/>
      <c r="SE92" s="12"/>
      <c r="SF92" s="12"/>
      <c r="SG92" s="12"/>
      <c r="SH92" s="12"/>
      <c r="SI92" s="12"/>
      <c r="SJ92" s="12"/>
      <c r="SK92" s="12"/>
      <c r="SL92" s="12"/>
      <c r="SM92" s="12"/>
      <c r="SN92" s="12"/>
      <c r="SO92" s="12"/>
      <c r="SP92" s="12"/>
      <c r="SQ92" s="12"/>
      <c r="SR92" s="12"/>
      <c r="SS92" s="12"/>
      <c r="ST92" s="12"/>
      <c r="SU92" s="12"/>
      <c r="SV92" s="12"/>
      <c r="SW92" s="12"/>
      <c r="SX92" s="12"/>
      <c r="SY92" s="12"/>
      <c r="SZ92" s="12"/>
      <c r="TA92" s="12"/>
      <c r="TB92" s="12"/>
      <c r="TC92" s="12"/>
      <c r="TD92" s="12"/>
      <c r="TE92" s="12"/>
      <c r="TF92" s="12"/>
      <c r="TG92" s="12"/>
      <c r="TH92" s="12"/>
      <c r="TI92" s="12"/>
      <c r="TJ92" s="12"/>
      <c r="TK92" s="12"/>
      <c r="TL92" s="12"/>
      <c r="TM92" s="12"/>
      <c r="TN92" s="12"/>
      <c r="TO92" s="12"/>
      <c r="TP92" s="12"/>
      <c r="TQ92" s="12"/>
      <c r="TR92" s="12"/>
      <c r="TS92" s="12"/>
      <c r="TT92" s="12"/>
      <c r="TU92" s="12"/>
      <c r="TV92" s="12"/>
      <c r="TW92" s="12"/>
      <c r="TX92" s="12"/>
      <c r="TY92" s="12"/>
      <c r="TZ92" s="12"/>
      <c r="UA92" s="12"/>
      <c r="UB92" s="12"/>
      <c r="UC92" s="12"/>
      <c r="UD92" s="12"/>
      <c r="UE92" s="12"/>
      <c r="UF92" s="12"/>
      <c r="UG92" s="12"/>
      <c r="UH92" s="12"/>
      <c r="UI92" s="12"/>
      <c r="UJ92" s="12"/>
      <c r="UK92" s="12"/>
      <c r="UL92" s="12"/>
      <c r="UM92" s="12"/>
      <c r="UN92" s="12"/>
      <c r="UO92" s="12"/>
      <c r="UP92" s="12"/>
      <c r="UQ92" s="12"/>
      <c r="UR92" s="12"/>
      <c r="US92" s="12"/>
      <c r="UT92" s="12"/>
      <c r="UU92" s="12"/>
      <c r="UV92" s="12"/>
      <c r="UW92" s="12"/>
      <c r="UX92" s="12"/>
      <c r="UY92" s="12"/>
      <c r="UZ92" s="12"/>
      <c r="VA92" s="12"/>
      <c r="VB92" s="12"/>
      <c r="VC92" s="12"/>
      <c r="VD92" s="12"/>
      <c r="VE92" s="12"/>
      <c r="VF92" s="12"/>
      <c r="VG92" s="12"/>
      <c r="VH92" s="12"/>
      <c r="VI92" s="12"/>
      <c r="VJ92" s="12"/>
      <c r="VK92" s="12"/>
      <c r="VL92" s="12"/>
      <c r="VM92" s="12"/>
      <c r="VN92" s="12"/>
      <c r="VO92" s="12"/>
      <c r="VP92" s="12"/>
      <c r="VQ92" s="12"/>
      <c r="VR92" s="12"/>
      <c r="VS92" s="12"/>
      <c r="VT92" s="12"/>
      <c r="VU92" s="12"/>
      <c r="VV92" s="12"/>
      <c r="VW92" s="12"/>
      <c r="VX92" s="12"/>
      <c r="VY92" s="12"/>
      <c r="VZ92" s="12"/>
      <c r="WA92" s="12"/>
      <c r="WB92" s="12"/>
      <c r="WC92" s="12"/>
      <c r="WD92" s="12"/>
      <c r="WE92" s="12"/>
      <c r="WF92" s="12"/>
      <c r="WG92" s="12"/>
      <c r="WH92" s="12"/>
      <c r="WI92" s="12"/>
      <c r="WJ92" s="12"/>
      <c r="WK92" s="12"/>
      <c r="WL92" s="12"/>
      <c r="WM92" s="12"/>
      <c r="WN92" s="12"/>
      <c r="WO92" s="12"/>
      <c r="WP92" s="12"/>
      <c r="WQ92" s="12"/>
      <c r="WR92" s="12"/>
      <c r="WS92" s="12"/>
      <c r="WT92" s="12"/>
      <c r="WU92" s="12"/>
      <c r="WV92" s="12"/>
      <c r="WW92" s="12"/>
      <c r="WX92" s="12"/>
      <c r="WY92" s="12"/>
      <c r="WZ92" s="12"/>
      <c r="XA92" s="12"/>
      <c r="XB92" s="12"/>
      <c r="XC92" s="12"/>
      <c r="XD92" s="12"/>
      <c r="XE92" s="12"/>
      <c r="XF92" s="12"/>
      <c r="XG92" s="12"/>
      <c r="XH92" s="12"/>
      <c r="XI92" s="12"/>
      <c r="XJ92" s="12"/>
      <c r="XK92" s="12"/>
      <c r="XL92" s="12"/>
      <c r="XM92" s="12"/>
      <c r="XN92" s="12"/>
      <c r="XO92" s="12"/>
      <c r="XP92" s="12"/>
      <c r="XQ92" s="12"/>
      <c r="XR92" s="12"/>
      <c r="XS92" s="12"/>
      <c r="XT92" s="12"/>
      <c r="XU92" s="12"/>
      <c r="XV92" s="12"/>
      <c r="XW92" s="12"/>
      <c r="XX92" s="12"/>
      <c r="XY92" s="12"/>
      <c r="XZ92" s="12"/>
      <c r="YA92" s="12"/>
      <c r="YB92" s="12"/>
      <c r="YC92" s="12"/>
      <c r="YD92" s="12"/>
      <c r="YE92" s="12"/>
      <c r="YF92" s="12"/>
      <c r="YG92" s="12"/>
      <c r="YH92" s="12"/>
      <c r="YI92" s="12"/>
      <c r="YJ92" s="12"/>
      <c r="YK92" s="12"/>
      <c r="YL92" s="12"/>
      <c r="YM92" s="12"/>
      <c r="YN92" s="12"/>
      <c r="YO92" s="12"/>
      <c r="YP92" s="12"/>
      <c r="YQ92" s="12"/>
      <c r="YR92" s="12"/>
      <c r="YS92" s="12"/>
      <c r="YT92" s="12"/>
      <c r="YU92" s="12"/>
      <c r="YV92" s="12"/>
      <c r="YW92" s="12"/>
      <c r="YX92" s="12"/>
      <c r="YY92" s="12"/>
      <c r="YZ92" s="12"/>
      <c r="ZA92" s="12"/>
      <c r="ZB92" s="12"/>
      <c r="ZC92" s="12"/>
      <c r="ZD92" s="12"/>
      <c r="ZE92" s="12"/>
      <c r="ZF92" s="12"/>
      <c r="ZG92" s="12"/>
      <c r="ZH92" s="12"/>
      <c r="ZI92" s="12"/>
      <c r="ZJ92" s="12"/>
      <c r="ZK92" s="12"/>
      <c r="ZL92" s="12"/>
      <c r="ZM92" s="12"/>
      <c r="ZN92" s="12"/>
      <c r="ZO92" s="12"/>
      <c r="ZP92" s="12"/>
      <c r="ZQ92" s="12"/>
      <c r="ZR92" s="12"/>
      <c r="ZS92" s="12"/>
      <c r="ZT92" s="12"/>
      <c r="ZU92" s="12"/>
      <c r="ZV92" s="12"/>
      <c r="ZW92" s="12"/>
      <c r="ZX92" s="12"/>
      <c r="ZY92" s="12"/>
      <c r="ZZ92" s="12"/>
      <c r="AAA92" s="12"/>
      <c r="AAB92" s="12"/>
      <c r="AAC92" s="12"/>
      <c r="AAD92" s="12"/>
      <c r="AAE92" s="12"/>
      <c r="AAF92" s="12"/>
      <c r="AAG92" s="12"/>
      <c r="AAH92" s="12"/>
      <c r="AAI92" s="12"/>
      <c r="AAJ92" s="12"/>
      <c r="AAK92" s="12"/>
      <c r="AAL92" s="12"/>
      <c r="AAM92" s="12"/>
      <c r="AAN92" s="12"/>
      <c r="AAO92" s="12"/>
      <c r="AAP92" s="12"/>
      <c r="AAQ92" s="12"/>
      <c r="AAR92" s="12"/>
      <c r="AAS92" s="12"/>
      <c r="AAT92" s="12"/>
      <c r="AAU92" s="12"/>
      <c r="AAV92" s="12"/>
      <c r="AAW92" s="12"/>
      <c r="AAX92" s="12"/>
      <c r="AAY92" s="12"/>
      <c r="AAZ92" s="12"/>
      <c r="ABA92" s="12"/>
      <c r="ABB92" s="12"/>
      <c r="ABC92" s="12"/>
      <c r="ABD92" s="12"/>
      <c r="ABE92" s="12"/>
      <c r="ABF92" s="12"/>
      <c r="ABG92" s="12"/>
      <c r="ABH92" s="12"/>
      <c r="ABI92" s="12"/>
      <c r="ABJ92" s="12"/>
      <c r="ABK92" s="12"/>
      <c r="ABL92" s="12"/>
      <c r="ABM92" s="12"/>
      <c r="ABN92" s="12"/>
      <c r="ABO92" s="12"/>
      <c r="ABP92" s="12"/>
      <c r="ABQ92" s="12"/>
      <c r="ABR92" s="12"/>
      <c r="ABS92" s="12"/>
      <c r="ABT92" s="12"/>
      <c r="ABU92" s="12"/>
      <c r="ABV92" s="12"/>
      <c r="ABW92" s="12"/>
      <c r="ABX92" s="12"/>
      <c r="ABY92" s="12"/>
      <c r="ABZ92" s="12"/>
      <c r="ACA92" s="12"/>
      <c r="ACB92" s="12"/>
      <c r="ACC92" s="12"/>
      <c r="ACD92" s="12"/>
      <c r="ACE92" s="12"/>
      <c r="ACF92" s="12"/>
      <c r="ACG92" s="12"/>
      <c r="ACH92" s="12"/>
      <c r="ACI92" s="12"/>
      <c r="ACJ92" s="12"/>
      <c r="ACK92" s="12"/>
      <c r="ACL92" s="12"/>
      <c r="ACM92" s="12"/>
      <c r="ACN92" s="12"/>
      <c r="ACO92" s="12"/>
      <c r="ACP92" s="12"/>
      <c r="ACQ92" s="12"/>
      <c r="ACR92" s="12"/>
      <c r="ACS92" s="12"/>
      <c r="ACT92" s="12"/>
      <c r="ACU92" s="12"/>
      <c r="ACV92" s="12"/>
      <c r="ACW92" s="12"/>
      <c r="ACX92" s="12"/>
      <c r="ACY92" s="12"/>
      <c r="ACZ92" s="12"/>
      <c r="ADA92" s="12"/>
      <c r="ADB92" s="12"/>
      <c r="ADC92" s="12"/>
      <c r="ADD92" s="12"/>
      <c r="ADE92" s="12"/>
      <c r="ADF92" s="12"/>
      <c r="ADG92" s="12"/>
      <c r="ADH92" s="12"/>
      <c r="ADI92" s="12"/>
      <c r="ADJ92" s="12"/>
      <c r="ADK92" s="12"/>
      <c r="ADL92" s="12"/>
      <c r="ADM92" s="12"/>
      <c r="ADN92" s="12"/>
      <c r="ADO92" s="12"/>
      <c r="ADP92" s="12"/>
      <c r="ADQ92" s="12"/>
      <c r="ADR92" s="12"/>
      <c r="ADS92" s="12"/>
      <c r="ADT92" s="12"/>
      <c r="ADU92" s="12"/>
      <c r="ADV92" s="12"/>
      <c r="ADW92" s="12"/>
      <c r="ADX92" s="12"/>
      <c r="ADY92" s="12"/>
      <c r="ADZ92" s="12"/>
      <c r="AEA92" s="12"/>
      <c r="AEB92" s="12"/>
      <c r="AEC92" s="12"/>
      <c r="AED92" s="12"/>
      <c r="AEE92" s="12"/>
      <c r="AEF92" s="12"/>
      <c r="AEG92" s="12"/>
      <c r="AEH92" s="12"/>
      <c r="AEI92" s="12"/>
      <c r="AEJ92" s="12"/>
      <c r="AEK92" s="12"/>
      <c r="AEL92" s="12"/>
      <c r="AEM92" s="12"/>
      <c r="AEN92" s="12"/>
      <c r="AEO92" s="12"/>
      <c r="AEP92" s="12"/>
      <c r="AEQ92" s="12"/>
      <c r="AER92" s="12"/>
    </row>
    <row r="93" spans="1:824" s="41" customFormat="1" ht="67.5" customHeight="1" x14ac:dyDescent="0.25">
      <c r="A93" s="42">
        <v>52</v>
      </c>
      <c r="B93" s="63" t="s">
        <v>234</v>
      </c>
      <c r="C93" s="19">
        <v>3252000043</v>
      </c>
      <c r="D93" s="40" t="s">
        <v>95</v>
      </c>
      <c r="E93" s="35" t="s">
        <v>100</v>
      </c>
      <c r="F93" s="44" t="s">
        <v>75</v>
      </c>
      <c r="G93" s="35" t="s">
        <v>76</v>
      </c>
      <c r="H93" s="38">
        <v>11</v>
      </c>
      <c r="I93" s="39">
        <v>5</v>
      </c>
      <c r="J93" s="39">
        <f>2645347.68/1000</f>
        <v>2645.3476800000003</v>
      </c>
      <c r="K93" s="39">
        <v>3131</v>
      </c>
      <c r="L93" s="39">
        <v>2226.8000000000002</v>
      </c>
      <c r="M93" s="38">
        <v>3431</v>
      </c>
      <c r="N93" s="38">
        <f>13381.75/1000</f>
        <v>13.38175</v>
      </c>
      <c r="O93" s="38">
        <v>25</v>
      </c>
      <c r="P93" s="38">
        <v>22.6</v>
      </c>
      <c r="Q93" s="38">
        <v>25</v>
      </c>
      <c r="R93" s="38">
        <v>658.6</v>
      </c>
      <c r="S93" s="38">
        <f>1767/10000</f>
        <v>0.1767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  <c r="KH93" s="12"/>
      <c r="KI93" s="12"/>
      <c r="KJ93" s="12"/>
      <c r="KK93" s="12"/>
      <c r="KL93" s="12"/>
      <c r="KM93" s="12"/>
      <c r="KN93" s="12"/>
      <c r="KO93" s="12"/>
      <c r="KP93" s="12"/>
      <c r="KQ93" s="12"/>
      <c r="KR93" s="12"/>
      <c r="KS93" s="12"/>
      <c r="KT93" s="12"/>
      <c r="KU93" s="12"/>
      <c r="KV93" s="12"/>
      <c r="KW93" s="12"/>
      <c r="KX93" s="12"/>
      <c r="KY93" s="12"/>
      <c r="KZ93" s="12"/>
      <c r="LA93" s="12"/>
      <c r="LB93" s="12"/>
      <c r="LC93" s="12"/>
      <c r="LD93" s="12"/>
      <c r="LE93" s="12"/>
      <c r="LF93" s="12"/>
      <c r="LG93" s="12"/>
      <c r="LH93" s="12"/>
      <c r="LI93" s="12"/>
      <c r="LJ93" s="12"/>
      <c r="LK93" s="12"/>
      <c r="LL93" s="12"/>
      <c r="LM93" s="12"/>
      <c r="LN93" s="12"/>
      <c r="LO93" s="12"/>
      <c r="LP93" s="12"/>
      <c r="LQ93" s="12"/>
      <c r="LR93" s="12"/>
      <c r="LS93" s="12"/>
      <c r="LT93" s="12"/>
      <c r="LU93" s="12"/>
      <c r="LV93" s="12"/>
      <c r="LW93" s="12"/>
      <c r="LX93" s="12"/>
      <c r="LY93" s="12"/>
      <c r="LZ93" s="12"/>
      <c r="MA93" s="12"/>
      <c r="MB93" s="12"/>
      <c r="MC93" s="12"/>
      <c r="MD93" s="12"/>
      <c r="ME93" s="12"/>
      <c r="MF93" s="12"/>
      <c r="MG93" s="12"/>
      <c r="MH93" s="12"/>
      <c r="MI93" s="12"/>
      <c r="MJ93" s="12"/>
      <c r="MK93" s="12"/>
      <c r="ML93" s="12"/>
      <c r="MM93" s="12"/>
      <c r="MN93" s="12"/>
      <c r="MO93" s="12"/>
      <c r="MP93" s="12"/>
      <c r="MQ93" s="12"/>
      <c r="MR93" s="12"/>
      <c r="MS93" s="12"/>
      <c r="MT93" s="12"/>
      <c r="MU93" s="12"/>
      <c r="MV93" s="12"/>
      <c r="MW93" s="12"/>
      <c r="MX93" s="12"/>
      <c r="MY93" s="12"/>
      <c r="MZ93" s="12"/>
      <c r="NA93" s="12"/>
      <c r="NB93" s="12"/>
      <c r="NC93" s="12"/>
      <c r="ND93" s="12"/>
      <c r="NE93" s="12"/>
      <c r="NF93" s="12"/>
      <c r="NG93" s="12"/>
      <c r="NH93" s="12"/>
      <c r="NI93" s="12"/>
      <c r="NJ93" s="12"/>
      <c r="NK93" s="12"/>
      <c r="NL93" s="12"/>
      <c r="NM93" s="12"/>
      <c r="NN93" s="12"/>
      <c r="NO93" s="12"/>
      <c r="NP93" s="12"/>
      <c r="NQ93" s="12"/>
      <c r="NR93" s="12"/>
      <c r="NS93" s="12"/>
      <c r="NT93" s="12"/>
      <c r="NU93" s="12"/>
      <c r="NV93" s="12"/>
      <c r="NW93" s="12"/>
      <c r="NX93" s="12"/>
      <c r="NY93" s="12"/>
      <c r="NZ93" s="12"/>
      <c r="OA93" s="12"/>
      <c r="OB93" s="12"/>
      <c r="OC93" s="12"/>
      <c r="OD93" s="12"/>
      <c r="OE93" s="12"/>
      <c r="OF93" s="12"/>
      <c r="OG93" s="12"/>
      <c r="OH93" s="12"/>
      <c r="OI93" s="12"/>
      <c r="OJ93" s="12"/>
      <c r="OK93" s="12"/>
      <c r="OL93" s="12"/>
      <c r="OM93" s="12"/>
      <c r="ON93" s="12"/>
      <c r="OO93" s="12"/>
      <c r="OP93" s="12"/>
      <c r="OQ93" s="12"/>
      <c r="OR93" s="12"/>
      <c r="OS93" s="12"/>
      <c r="OT93" s="12"/>
      <c r="OU93" s="12"/>
      <c r="OV93" s="12"/>
      <c r="OW93" s="12"/>
      <c r="OX93" s="12"/>
      <c r="OY93" s="12"/>
      <c r="OZ93" s="12"/>
      <c r="PA93" s="12"/>
      <c r="PB93" s="12"/>
      <c r="PC93" s="12"/>
      <c r="PD93" s="12"/>
      <c r="PE93" s="12"/>
      <c r="PF93" s="12"/>
      <c r="PG93" s="12"/>
      <c r="PH93" s="12"/>
      <c r="PI93" s="12"/>
      <c r="PJ93" s="12"/>
      <c r="PK93" s="12"/>
      <c r="PL93" s="12"/>
      <c r="PM93" s="12"/>
      <c r="PN93" s="12"/>
      <c r="PO93" s="12"/>
      <c r="PP93" s="12"/>
      <c r="PQ93" s="12"/>
      <c r="PR93" s="12"/>
      <c r="PS93" s="12"/>
      <c r="PT93" s="12"/>
      <c r="PU93" s="12"/>
      <c r="PV93" s="12"/>
      <c r="PW93" s="12"/>
      <c r="PX93" s="12"/>
      <c r="PY93" s="12"/>
      <c r="PZ93" s="12"/>
      <c r="QA93" s="12"/>
      <c r="QB93" s="12"/>
      <c r="QC93" s="12"/>
      <c r="QD93" s="12"/>
      <c r="QE93" s="12"/>
      <c r="QF93" s="12"/>
      <c r="QG93" s="12"/>
      <c r="QH93" s="12"/>
      <c r="QI93" s="12"/>
      <c r="QJ93" s="12"/>
      <c r="QK93" s="12"/>
      <c r="QL93" s="12"/>
      <c r="QM93" s="12"/>
      <c r="QN93" s="12"/>
      <c r="QO93" s="12"/>
      <c r="QP93" s="12"/>
      <c r="QQ93" s="12"/>
      <c r="QR93" s="12"/>
      <c r="QS93" s="12"/>
      <c r="QT93" s="12"/>
      <c r="QU93" s="12"/>
      <c r="QV93" s="12"/>
      <c r="QW93" s="12"/>
      <c r="QX93" s="12"/>
      <c r="QY93" s="12"/>
      <c r="QZ93" s="12"/>
      <c r="RA93" s="12"/>
      <c r="RB93" s="12"/>
      <c r="RC93" s="12"/>
      <c r="RD93" s="12"/>
      <c r="RE93" s="12"/>
      <c r="RF93" s="12"/>
      <c r="RG93" s="12"/>
      <c r="RH93" s="12"/>
      <c r="RI93" s="12"/>
      <c r="RJ93" s="12"/>
      <c r="RK93" s="12"/>
      <c r="RL93" s="12"/>
      <c r="RM93" s="12"/>
      <c r="RN93" s="12"/>
      <c r="RO93" s="12"/>
      <c r="RP93" s="12"/>
      <c r="RQ93" s="12"/>
      <c r="RR93" s="12"/>
      <c r="RS93" s="12"/>
      <c r="RT93" s="12"/>
      <c r="RU93" s="12"/>
      <c r="RV93" s="12"/>
      <c r="RW93" s="12"/>
      <c r="RX93" s="12"/>
      <c r="RY93" s="12"/>
      <c r="RZ93" s="12"/>
      <c r="SA93" s="12"/>
      <c r="SB93" s="12"/>
      <c r="SC93" s="12"/>
      <c r="SD93" s="12"/>
      <c r="SE93" s="12"/>
      <c r="SF93" s="12"/>
      <c r="SG93" s="12"/>
      <c r="SH93" s="12"/>
      <c r="SI93" s="12"/>
      <c r="SJ93" s="12"/>
      <c r="SK93" s="12"/>
      <c r="SL93" s="12"/>
      <c r="SM93" s="12"/>
      <c r="SN93" s="12"/>
      <c r="SO93" s="12"/>
      <c r="SP93" s="12"/>
      <c r="SQ93" s="12"/>
      <c r="SR93" s="12"/>
      <c r="SS93" s="12"/>
      <c r="ST93" s="12"/>
      <c r="SU93" s="12"/>
      <c r="SV93" s="12"/>
      <c r="SW93" s="12"/>
      <c r="SX93" s="12"/>
      <c r="SY93" s="12"/>
      <c r="SZ93" s="12"/>
      <c r="TA93" s="12"/>
      <c r="TB93" s="12"/>
      <c r="TC93" s="12"/>
      <c r="TD93" s="12"/>
      <c r="TE93" s="12"/>
      <c r="TF93" s="12"/>
      <c r="TG93" s="12"/>
      <c r="TH93" s="12"/>
      <c r="TI93" s="12"/>
      <c r="TJ93" s="12"/>
      <c r="TK93" s="12"/>
      <c r="TL93" s="12"/>
      <c r="TM93" s="12"/>
      <c r="TN93" s="12"/>
      <c r="TO93" s="12"/>
      <c r="TP93" s="12"/>
      <c r="TQ93" s="12"/>
      <c r="TR93" s="12"/>
      <c r="TS93" s="12"/>
      <c r="TT93" s="12"/>
      <c r="TU93" s="12"/>
      <c r="TV93" s="12"/>
      <c r="TW93" s="12"/>
      <c r="TX93" s="12"/>
      <c r="TY93" s="12"/>
      <c r="TZ93" s="12"/>
      <c r="UA93" s="12"/>
      <c r="UB93" s="12"/>
      <c r="UC93" s="12"/>
      <c r="UD93" s="12"/>
      <c r="UE93" s="12"/>
      <c r="UF93" s="12"/>
      <c r="UG93" s="12"/>
      <c r="UH93" s="12"/>
      <c r="UI93" s="12"/>
      <c r="UJ93" s="12"/>
      <c r="UK93" s="12"/>
      <c r="UL93" s="12"/>
      <c r="UM93" s="12"/>
      <c r="UN93" s="12"/>
      <c r="UO93" s="12"/>
      <c r="UP93" s="12"/>
      <c r="UQ93" s="12"/>
      <c r="UR93" s="12"/>
      <c r="US93" s="12"/>
      <c r="UT93" s="12"/>
      <c r="UU93" s="12"/>
      <c r="UV93" s="12"/>
      <c r="UW93" s="12"/>
      <c r="UX93" s="12"/>
      <c r="UY93" s="12"/>
      <c r="UZ93" s="12"/>
      <c r="VA93" s="12"/>
      <c r="VB93" s="12"/>
      <c r="VC93" s="12"/>
      <c r="VD93" s="12"/>
      <c r="VE93" s="12"/>
      <c r="VF93" s="12"/>
      <c r="VG93" s="12"/>
      <c r="VH93" s="12"/>
      <c r="VI93" s="12"/>
      <c r="VJ93" s="12"/>
      <c r="VK93" s="12"/>
      <c r="VL93" s="12"/>
      <c r="VM93" s="12"/>
      <c r="VN93" s="12"/>
      <c r="VO93" s="12"/>
      <c r="VP93" s="12"/>
      <c r="VQ93" s="12"/>
      <c r="VR93" s="12"/>
      <c r="VS93" s="12"/>
      <c r="VT93" s="12"/>
      <c r="VU93" s="12"/>
      <c r="VV93" s="12"/>
      <c r="VW93" s="12"/>
      <c r="VX93" s="12"/>
      <c r="VY93" s="12"/>
      <c r="VZ93" s="12"/>
      <c r="WA93" s="12"/>
      <c r="WB93" s="12"/>
      <c r="WC93" s="12"/>
      <c r="WD93" s="12"/>
      <c r="WE93" s="12"/>
      <c r="WF93" s="12"/>
      <c r="WG93" s="12"/>
      <c r="WH93" s="12"/>
      <c r="WI93" s="12"/>
      <c r="WJ93" s="12"/>
      <c r="WK93" s="12"/>
      <c r="WL93" s="12"/>
      <c r="WM93" s="12"/>
      <c r="WN93" s="12"/>
      <c r="WO93" s="12"/>
      <c r="WP93" s="12"/>
      <c r="WQ93" s="12"/>
      <c r="WR93" s="12"/>
      <c r="WS93" s="12"/>
      <c r="WT93" s="12"/>
      <c r="WU93" s="12"/>
      <c r="WV93" s="12"/>
      <c r="WW93" s="12"/>
      <c r="WX93" s="12"/>
      <c r="WY93" s="12"/>
      <c r="WZ93" s="12"/>
      <c r="XA93" s="12"/>
      <c r="XB93" s="12"/>
      <c r="XC93" s="12"/>
      <c r="XD93" s="12"/>
      <c r="XE93" s="12"/>
      <c r="XF93" s="12"/>
      <c r="XG93" s="12"/>
      <c r="XH93" s="12"/>
      <c r="XI93" s="12"/>
      <c r="XJ93" s="12"/>
      <c r="XK93" s="12"/>
      <c r="XL93" s="12"/>
      <c r="XM93" s="12"/>
      <c r="XN93" s="12"/>
      <c r="XO93" s="12"/>
      <c r="XP93" s="12"/>
      <c r="XQ93" s="12"/>
      <c r="XR93" s="12"/>
      <c r="XS93" s="12"/>
      <c r="XT93" s="12"/>
      <c r="XU93" s="12"/>
      <c r="XV93" s="12"/>
      <c r="XW93" s="12"/>
      <c r="XX93" s="12"/>
      <c r="XY93" s="12"/>
      <c r="XZ93" s="12"/>
      <c r="YA93" s="12"/>
      <c r="YB93" s="12"/>
      <c r="YC93" s="12"/>
      <c r="YD93" s="12"/>
      <c r="YE93" s="12"/>
      <c r="YF93" s="12"/>
      <c r="YG93" s="12"/>
      <c r="YH93" s="12"/>
      <c r="YI93" s="12"/>
      <c r="YJ93" s="12"/>
      <c r="YK93" s="12"/>
      <c r="YL93" s="12"/>
      <c r="YM93" s="12"/>
      <c r="YN93" s="12"/>
      <c r="YO93" s="12"/>
      <c r="YP93" s="12"/>
      <c r="YQ93" s="12"/>
      <c r="YR93" s="12"/>
      <c r="YS93" s="12"/>
      <c r="YT93" s="12"/>
      <c r="YU93" s="12"/>
      <c r="YV93" s="12"/>
      <c r="YW93" s="12"/>
      <c r="YX93" s="12"/>
      <c r="YY93" s="12"/>
      <c r="YZ93" s="12"/>
      <c r="ZA93" s="12"/>
      <c r="ZB93" s="12"/>
      <c r="ZC93" s="12"/>
      <c r="ZD93" s="12"/>
      <c r="ZE93" s="12"/>
      <c r="ZF93" s="12"/>
      <c r="ZG93" s="12"/>
      <c r="ZH93" s="12"/>
      <c r="ZI93" s="12"/>
      <c r="ZJ93" s="12"/>
      <c r="ZK93" s="12"/>
      <c r="ZL93" s="12"/>
      <c r="ZM93" s="12"/>
      <c r="ZN93" s="12"/>
      <c r="ZO93" s="12"/>
      <c r="ZP93" s="12"/>
      <c r="ZQ93" s="12"/>
      <c r="ZR93" s="12"/>
      <c r="ZS93" s="12"/>
      <c r="ZT93" s="12"/>
      <c r="ZU93" s="12"/>
      <c r="ZV93" s="12"/>
      <c r="ZW93" s="12"/>
      <c r="ZX93" s="12"/>
      <c r="ZY93" s="12"/>
      <c r="ZZ93" s="12"/>
      <c r="AAA93" s="12"/>
      <c r="AAB93" s="12"/>
      <c r="AAC93" s="12"/>
      <c r="AAD93" s="12"/>
      <c r="AAE93" s="12"/>
      <c r="AAF93" s="12"/>
      <c r="AAG93" s="12"/>
      <c r="AAH93" s="12"/>
      <c r="AAI93" s="12"/>
      <c r="AAJ93" s="12"/>
      <c r="AAK93" s="12"/>
      <c r="AAL93" s="12"/>
      <c r="AAM93" s="12"/>
      <c r="AAN93" s="12"/>
      <c r="AAO93" s="12"/>
      <c r="AAP93" s="12"/>
      <c r="AAQ93" s="12"/>
      <c r="AAR93" s="12"/>
      <c r="AAS93" s="12"/>
      <c r="AAT93" s="12"/>
      <c r="AAU93" s="12"/>
      <c r="AAV93" s="12"/>
      <c r="AAW93" s="12"/>
      <c r="AAX93" s="12"/>
      <c r="AAY93" s="12"/>
      <c r="AAZ93" s="12"/>
      <c r="ABA93" s="12"/>
      <c r="ABB93" s="12"/>
      <c r="ABC93" s="12"/>
      <c r="ABD93" s="12"/>
      <c r="ABE93" s="12"/>
      <c r="ABF93" s="12"/>
      <c r="ABG93" s="12"/>
      <c r="ABH93" s="12"/>
      <c r="ABI93" s="12"/>
      <c r="ABJ93" s="12"/>
      <c r="ABK93" s="12"/>
      <c r="ABL93" s="12"/>
      <c r="ABM93" s="12"/>
      <c r="ABN93" s="12"/>
      <c r="ABO93" s="12"/>
      <c r="ABP93" s="12"/>
      <c r="ABQ93" s="12"/>
      <c r="ABR93" s="12"/>
      <c r="ABS93" s="12"/>
      <c r="ABT93" s="12"/>
      <c r="ABU93" s="12"/>
      <c r="ABV93" s="12"/>
      <c r="ABW93" s="12"/>
      <c r="ABX93" s="12"/>
      <c r="ABY93" s="12"/>
      <c r="ABZ93" s="12"/>
      <c r="ACA93" s="12"/>
      <c r="ACB93" s="12"/>
      <c r="ACC93" s="12"/>
      <c r="ACD93" s="12"/>
      <c r="ACE93" s="12"/>
      <c r="ACF93" s="12"/>
      <c r="ACG93" s="12"/>
      <c r="ACH93" s="12"/>
      <c r="ACI93" s="12"/>
      <c r="ACJ93" s="12"/>
      <c r="ACK93" s="12"/>
      <c r="ACL93" s="12"/>
      <c r="ACM93" s="12"/>
      <c r="ACN93" s="12"/>
      <c r="ACO93" s="12"/>
      <c r="ACP93" s="12"/>
      <c r="ACQ93" s="12"/>
      <c r="ACR93" s="12"/>
      <c r="ACS93" s="12"/>
      <c r="ACT93" s="12"/>
      <c r="ACU93" s="12"/>
      <c r="ACV93" s="12"/>
      <c r="ACW93" s="12"/>
      <c r="ACX93" s="12"/>
      <c r="ACY93" s="12"/>
      <c r="ACZ93" s="12"/>
      <c r="ADA93" s="12"/>
      <c r="ADB93" s="12"/>
      <c r="ADC93" s="12"/>
      <c r="ADD93" s="12"/>
      <c r="ADE93" s="12"/>
      <c r="ADF93" s="12"/>
      <c r="ADG93" s="12"/>
      <c r="ADH93" s="12"/>
      <c r="ADI93" s="12"/>
      <c r="ADJ93" s="12"/>
      <c r="ADK93" s="12"/>
      <c r="ADL93" s="12"/>
      <c r="ADM93" s="12"/>
      <c r="ADN93" s="12"/>
      <c r="ADO93" s="12"/>
      <c r="ADP93" s="12"/>
      <c r="ADQ93" s="12"/>
      <c r="ADR93" s="12"/>
      <c r="ADS93" s="12"/>
      <c r="ADT93" s="12"/>
      <c r="ADU93" s="12"/>
      <c r="ADV93" s="12"/>
      <c r="ADW93" s="12"/>
      <c r="ADX93" s="12"/>
      <c r="ADY93" s="12"/>
      <c r="ADZ93" s="12"/>
      <c r="AEA93" s="12"/>
      <c r="AEB93" s="12"/>
      <c r="AEC93" s="12"/>
      <c r="AED93" s="12"/>
      <c r="AEE93" s="12"/>
      <c r="AEF93" s="12"/>
      <c r="AEG93" s="12"/>
      <c r="AEH93" s="12"/>
      <c r="AEI93" s="12"/>
      <c r="AEJ93" s="12"/>
      <c r="AEK93" s="12"/>
      <c r="AEL93" s="12"/>
      <c r="AEM93" s="12"/>
      <c r="AEN93" s="12"/>
      <c r="AEO93" s="12"/>
      <c r="AEP93" s="12"/>
      <c r="AEQ93" s="12"/>
      <c r="AER93" s="12"/>
    </row>
    <row r="94" spans="1:824" s="41" customFormat="1" ht="77.25" customHeight="1" x14ac:dyDescent="0.25">
      <c r="A94" s="42">
        <v>53</v>
      </c>
      <c r="B94" s="64" t="s">
        <v>235</v>
      </c>
      <c r="C94" s="19">
        <v>3223005142</v>
      </c>
      <c r="D94" s="40" t="s">
        <v>95</v>
      </c>
      <c r="E94" s="35" t="s">
        <v>101</v>
      </c>
      <c r="F94" s="44" t="s">
        <v>75</v>
      </c>
      <c r="G94" s="35" t="s">
        <v>76</v>
      </c>
      <c r="H94" s="38">
        <v>24</v>
      </c>
      <c r="I94" s="38">
        <v>10</v>
      </c>
      <c r="J94" s="38">
        <f>6214411.24/1000</f>
        <v>6214.4112400000004</v>
      </c>
      <c r="K94" s="38">
        <v>6534.6</v>
      </c>
      <c r="L94" s="38">
        <v>6527</v>
      </c>
      <c r="M94" s="38">
        <v>6835.6</v>
      </c>
      <c r="N94" s="38">
        <f>375814/1000</f>
        <v>375.81400000000002</v>
      </c>
      <c r="O94" s="38">
        <v>375.8</v>
      </c>
      <c r="P94" s="38">
        <v>491.7</v>
      </c>
      <c r="Q94" s="38">
        <v>375.8</v>
      </c>
      <c r="R94" s="38">
        <v>2014.6</v>
      </c>
      <c r="S94" s="38">
        <f>1927/10000</f>
        <v>0.19270000000000001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/>
      <c r="KA94" s="12"/>
      <c r="KB94" s="12"/>
      <c r="KC94" s="12"/>
      <c r="KD94" s="12"/>
      <c r="KE94" s="12"/>
      <c r="KF94" s="12"/>
      <c r="KG94" s="12"/>
      <c r="KH94" s="12"/>
      <c r="KI94" s="12"/>
      <c r="KJ94" s="12"/>
      <c r="KK94" s="12"/>
      <c r="KL94" s="12"/>
      <c r="KM94" s="12"/>
      <c r="KN94" s="12"/>
      <c r="KO94" s="12"/>
      <c r="KP94" s="12"/>
      <c r="KQ94" s="12"/>
      <c r="KR94" s="12"/>
      <c r="KS94" s="12"/>
      <c r="KT94" s="12"/>
      <c r="KU94" s="12"/>
      <c r="KV94" s="12"/>
      <c r="KW94" s="12"/>
      <c r="KX94" s="12"/>
      <c r="KY94" s="12"/>
      <c r="KZ94" s="12"/>
      <c r="LA94" s="12"/>
      <c r="LB94" s="12"/>
      <c r="LC94" s="12"/>
      <c r="LD94" s="12"/>
      <c r="LE94" s="12"/>
      <c r="LF94" s="12"/>
      <c r="LG94" s="12"/>
      <c r="LH94" s="12"/>
      <c r="LI94" s="12"/>
      <c r="LJ94" s="12"/>
      <c r="LK94" s="12"/>
      <c r="LL94" s="12"/>
      <c r="LM94" s="12"/>
      <c r="LN94" s="12"/>
      <c r="LO94" s="12"/>
      <c r="LP94" s="12"/>
      <c r="LQ94" s="12"/>
      <c r="LR94" s="12"/>
      <c r="LS94" s="12"/>
      <c r="LT94" s="12"/>
      <c r="LU94" s="12"/>
      <c r="LV94" s="12"/>
      <c r="LW94" s="12"/>
      <c r="LX94" s="12"/>
      <c r="LY94" s="12"/>
      <c r="LZ94" s="12"/>
      <c r="MA94" s="12"/>
      <c r="MB94" s="12"/>
      <c r="MC94" s="12"/>
      <c r="MD94" s="12"/>
      <c r="ME94" s="12"/>
      <c r="MF94" s="12"/>
      <c r="MG94" s="12"/>
      <c r="MH94" s="12"/>
      <c r="MI94" s="12"/>
      <c r="MJ94" s="12"/>
      <c r="MK94" s="12"/>
      <c r="ML94" s="12"/>
      <c r="MM94" s="12"/>
      <c r="MN94" s="12"/>
      <c r="MO94" s="12"/>
      <c r="MP94" s="12"/>
      <c r="MQ94" s="12"/>
      <c r="MR94" s="12"/>
      <c r="MS94" s="12"/>
      <c r="MT94" s="12"/>
      <c r="MU94" s="12"/>
      <c r="MV94" s="12"/>
      <c r="MW94" s="12"/>
      <c r="MX94" s="12"/>
      <c r="MY94" s="12"/>
      <c r="MZ94" s="12"/>
      <c r="NA94" s="12"/>
      <c r="NB94" s="12"/>
      <c r="NC94" s="12"/>
      <c r="ND94" s="12"/>
      <c r="NE94" s="12"/>
      <c r="NF94" s="12"/>
      <c r="NG94" s="12"/>
      <c r="NH94" s="12"/>
      <c r="NI94" s="12"/>
      <c r="NJ94" s="12"/>
      <c r="NK94" s="12"/>
      <c r="NL94" s="12"/>
      <c r="NM94" s="12"/>
      <c r="NN94" s="12"/>
      <c r="NO94" s="12"/>
      <c r="NP94" s="12"/>
      <c r="NQ94" s="12"/>
      <c r="NR94" s="12"/>
      <c r="NS94" s="12"/>
      <c r="NT94" s="12"/>
      <c r="NU94" s="12"/>
      <c r="NV94" s="12"/>
      <c r="NW94" s="12"/>
      <c r="NX94" s="12"/>
      <c r="NY94" s="12"/>
      <c r="NZ94" s="12"/>
      <c r="OA94" s="12"/>
      <c r="OB94" s="12"/>
      <c r="OC94" s="12"/>
      <c r="OD94" s="12"/>
      <c r="OE94" s="12"/>
      <c r="OF94" s="12"/>
      <c r="OG94" s="12"/>
      <c r="OH94" s="12"/>
      <c r="OI94" s="12"/>
      <c r="OJ94" s="12"/>
      <c r="OK94" s="12"/>
      <c r="OL94" s="12"/>
      <c r="OM94" s="12"/>
      <c r="ON94" s="12"/>
      <c r="OO94" s="12"/>
      <c r="OP94" s="12"/>
      <c r="OQ94" s="12"/>
      <c r="OR94" s="12"/>
      <c r="OS94" s="12"/>
      <c r="OT94" s="12"/>
      <c r="OU94" s="12"/>
      <c r="OV94" s="12"/>
      <c r="OW94" s="12"/>
      <c r="OX94" s="12"/>
      <c r="OY94" s="12"/>
      <c r="OZ94" s="12"/>
      <c r="PA94" s="12"/>
      <c r="PB94" s="12"/>
      <c r="PC94" s="12"/>
      <c r="PD94" s="12"/>
      <c r="PE94" s="12"/>
      <c r="PF94" s="12"/>
      <c r="PG94" s="12"/>
      <c r="PH94" s="12"/>
      <c r="PI94" s="12"/>
      <c r="PJ94" s="12"/>
      <c r="PK94" s="12"/>
      <c r="PL94" s="12"/>
      <c r="PM94" s="12"/>
      <c r="PN94" s="12"/>
      <c r="PO94" s="12"/>
      <c r="PP94" s="12"/>
      <c r="PQ94" s="12"/>
      <c r="PR94" s="12"/>
      <c r="PS94" s="12"/>
      <c r="PT94" s="12"/>
      <c r="PU94" s="12"/>
      <c r="PV94" s="12"/>
      <c r="PW94" s="12"/>
      <c r="PX94" s="12"/>
      <c r="PY94" s="12"/>
      <c r="PZ94" s="12"/>
      <c r="QA94" s="12"/>
      <c r="QB94" s="12"/>
      <c r="QC94" s="12"/>
      <c r="QD94" s="12"/>
      <c r="QE94" s="12"/>
      <c r="QF94" s="12"/>
      <c r="QG94" s="12"/>
      <c r="QH94" s="12"/>
      <c r="QI94" s="12"/>
      <c r="QJ94" s="12"/>
      <c r="QK94" s="12"/>
      <c r="QL94" s="12"/>
      <c r="QM94" s="12"/>
      <c r="QN94" s="12"/>
      <c r="QO94" s="12"/>
      <c r="QP94" s="12"/>
      <c r="QQ94" s="12"/>
      <c r="QR94" s="12"/>
      <c r="QS94" s="12"/>
      <c r="QT94" s="12"/>
      <c r="QU94" s="12"/>
      <c r="QV94" s="12"/>
      <c r="QW94" s="12"/>
      <c r="QX94" s="12"/>
      <c r="QY94" s="12"/>
      <c r="QZ94" s="12"/>
      <c r="RA94" s="12"/>
      <c r="RB94" s="12"/>
      <c r="RC94" s="12"/>
      <c r="RD94" s="12"/>
      <c r="RE94" s="12"/>
      <c r="RF94" s="12"/>
      <c r="RG94" s="12"/>
      <c r="RH94" s="12"/>
      <c r="RI94" s="12"/>
      <c r="RJ94" s="12"/>
      <c r="RK94" s="12"/>
      <c r="RL94" s="12"/>
      <c r="RM94" s="12"/>
      <c r="RN94" s="12"/>
      <c r="RO94" s="12"/>
      <c r="RP94" s="12"/>
      <c r="RQ94" s="12"/>
      <c r="RR94" s="12"/>
      <c r="RS94" s="12"/>
      <c r="RT94" s="12"/>
      <c r="RU94" s="12"/>
      <c r="RV94" s="12"/>
      <c r="RW94" s="12"/>
      <c r="RX94" s="12"/>
      <c r="RY94" s="12"/>
      <c r="RZ94" s="12"/>
      <c r="SA94" s="12"/>
      <c r="SB94" s="12"/>
      <c r="SC94" s="12"/>
      <c r="SD94" s="12"/>
      <c r="SE94" s="12"/>
      <c r="SF94" s="12"/>
      <c r="SG94" s="12"/>
      <c r="SH94" s="12"/>
      <c r="SI94" s="12"/>
      <c r="SJ94" s="12"/>
      <c r="SK94" s="12"/>
      <c r="SL94" s="12"/>
      <c r="SM94" s="12"/>
      <c r="SN94" s="12"/>
      <c r="SO94" s="12"/>
      <c r="SP94" s="12"/>
      <c r="SQ94" s="12"/>
      <c r="SR94" s="12"/>
      <c r="SS94" s="12"/>
      <c r="ST94" s="12"/>
      <c r="SU94" s="12"/>
      <c r="SV94" s="12"/>
      <c r="SW94" s="12"/>
      <c r="SX94" s="12"/>
      <c r="SY94" s="12"/>
      <c r="SZ94" s="12"/>
      <c r="TA94" s="12"/>
      <c r="TB94" s="12"/>
      <c r="TC94" s="12"/>
      <c r="TD94" s="12"/>
      <c r="TE94" s="12"/>
      <c r="TF94" s="12"/>
      <c r="TG94" s="12"/>
      <c r="TH94" s="12"/>
      <c r="TI94" s="12"/>
      <c r="TJ94" s="12"/>
      <c r="TK94" s="12"/>
      <c r="TL94" s="12"/>
      <c r="TM94" s="12"/>
      <c r="TN94" s="12"/>
      <c r="TO94" s="12"/>
      <c r="TP94" s="12"/>
      <c r="TQ94" s="12"/>
      <c r="TR94" s="12"/>
      <c r="TS94" s="12"/>
      <c r="TT94" s="12"/>
      <c r="TU94" s="12"/>
      <c r="TV94" s="12"/>
      <c r="TW94" s="12"/>
      <c r="TX94" s="12"/>
      <c r="TY94" s="12"/>
      <c r="TZ94" s="12"/>
      <c r="UA94" s="12"/>
      <c r="UB94" s="12"/>
      <c r="UC94" s="12"/>
      <c r="UD94" s="12"/>
      <c r="UE94" s="12"/>
      <c r="UF94" s="12"/>
      <c r="UG94" s="12"/>
      <c r="UH94" s="12"/>
      <c r="UI94" s="12"/>
      <c r="UJ94" s="12"/>
      <c r="UK94" s="12"/>
      <c r="UL94" s="12"/>
      <c r="UM94" s="12"/>
      <c r="UN94" s="12"/>
      <c r="UO94" s="12"/>
      <c r="UP94" s="12"/>
      <c r="UQ94" s="12"/>
      <c r="UR94" s="12"/>
      <c r="US94" s="12"/>
      <c r="UT94" s="12"/>
      <c r="UU94" s="12"/>
      <c r="UV94" s="12"/>
      <c r="UW94" s="12"/>
      <c r="UX94" s="12"/>
      <c r="UY94" s="12"/>
      <c r="UZ94" s="12"/>
      <c r="VA94" s="12"/>
      <c r="VB94" s="12"/>
      <c r="VC94" s="12"/>
      <c r="VD94" s="12"/>
      <c r="VE94" s="12"/>
      <c r="VF94" s="12"/>
      <c r="VG94" s="12"/>
      <c r="VH94" s="12"/>
      <c r="VI94" s="12"/>
      <c r="VJ94" s="12"/>
      <c r="VK94" s="12"/>
      <c r="VL94" s="12"/>
      <c r="VM94" s="12"/>
      <c r="VN94" s="12"/>
      <c r="VO94" s="12"/>
      <c r="VP94" s="12"/>
      <c r="VQ94" s="12"/>
      <c r="VR94" s="12"/>
      <c r="VS94" s="12"/>
      <c r="VT94" s="12"/>
      <c r="VU94" s="12"/>
      <c r="VV94" s="12"/>
      <c r="VW94" s="12"/>
      <c r="VX94" s="12"/>
      <c r="VY94" s="12"/>
      <c r="VZ94" s="12"/>
      <c r="WA94" s="12"/>
      <c r="WB94" s="12"/>
      <c r="WC94" s="12"/>
      <c r="WD94" s="12"/>
      <c r="WE94" s="12"/>
      <c r="WF94" s="12"/>
      <c r="WG94" s="12"/>
      <c r="WH94" s="12"/>
      <c r="WI94" s="12"/>
      <c r="WJ94" s="12"/>
      <c r="WK94" s="12"/>
      <c r="WL94" s="12"/>
      <c r="WM94" s="12"/>
      <c r="WN94" s="12"/>
      <c r="WO94" s="12"/>
      <c r="WP94" s="12"/>
      <c r="WQ94" s="12"/>
      <c r="WR94" s="12"/>
      <c r="WS94" s="12"/>
      <c r="WT94" s="12"/>
      <c r="WU94" s="12"/>
      <c r="WV94" s="12"/>
      <c r="WW94" s="12"/>
      <c r="WX94" s="12"/>
      <c r="WY94" s="12"/>
      <c r="WZ94" s="12"/>
      <c r="XA94" s="12"/>
      <c r="XB94" s="12"/>
      <c r="XC94" s="12"/>
      <c r="XD94" s="12"/>
      <c r="XE94" s="12"/>
      <c r="XF94" s="12"/>
      <c r="XG94" s="12"/>
      <c r="XH94" s="12"/>
      <c r="XI94" s="12"/>
      <c r="XJ94" s="12"/>
      <c r="XK94" s="12"/>
      <c r="XL94" s="12"/>
      <c r="XM94" s="12"/>
      <c r="XN94" s="12"/>
      <c r="XO94" s="12"/>
      <c r="XP94" s="12"/>
      <c r="XQ94" s="12"/>
      <c r="XR94" s="12"/>
      <c r="XS94" s="12"/>
      <c r="XT94" s="12"/>
      <c r="XU94" s="12"/>
      <c r="XV94" s="12"/>
      <c r="XW94" s="12"/>
      <c r="XX94" s="12"/>
      <c r="XY94" s="12"/>
      <c r="XZ94" s="12"/>
      <c r="YA94" s="12"/>
      <c r="YB94" s="12"/>
      <c r="YC94" s="12"/>
      <c r="YD94" s="12"/>
      <c r="YE94" s="12"/>
      <c r="YF94" s="12"/>
      <c r="YG94" s="12"/>
      <c r="YH94" s="12"/>
      <c r="YI94" s="12"/>
      <c r="YJ94" s="12"/>
      <c r="YK94" s="12"/>
      <c r="YL94" s="12"/>
      <c r="YM94" s="12"/>
      <c r="YN94" s="12"/>
      <c r="YO94" s="12"/>
      <c r="YP94" s="12"/>
      <c r="YQ94" s="12"/>
      <c r="YR94" s="12"/>
      <c r="YS94" s="12"/>
      <c r="YT94" s="12"/>
      <c r="YU94" s="12"/>
      <c r="YV94" s="12"/>
      <c r="YW94" s="12"/>
      <c r="YX94" s="12"/>
      <c r="YY94" s="12"/>
      <c r="YZ94" s="12"/>
      <c r="ZA94" s="12"/>
      <c r="ZB94" s="12"/>
      <c r="ZC94" s="12"/>
      <c r="ZD94" s="12"/>
      <c r="ZE94" s="12"/>
      <c r="ZF94" s="12"/>
      <c r="ZG94" s="12"/>
      <c r="ZH94" s="12"/>
      <c r="ZI94" s="12"/>
      <c r="ZJ94" s="12"/>
      <c r="ZK94" s="12"/>
      <c r="ZL94" s="12"/>
      <c r="ZM94" s="12"/>
      <c r="ZN94" s="12"/>
      <c r="ZO94" s="12"/>
      <c r="ZP94" s="12"/>
      <c r="ZQ94" s="12"/>
      <c r="ZR94" s="12"/>
      <c r="ZS94" s="12"/>
      <c r="ZT94" s="12"/>
      <c r="ZU94" s="12"/>
      <c r="ZV94" s="12"/>
      <c r="ZW94" s="12"/>
      <c r="ZX94" s="12"/>
      <c r="ZY94" s="12"/>
      <c r="ZZ94" s="12"/>
      <c r="AAA94" s="12"/>
      <c r="AAB94" s="12"/>
      <c r="AAC94" s="12"/>
      <c r="AAD94" s="12"/>
      <c r="AAE94" s="12"/>
      <c r="AAF94" s="12"/>
      <c r="AAG94" s="12"/>
      <c r="AAH94" s="12"/>
      <c r="AAI94" s="12"/>
      <c r="AAJ94" s="12"/>
      <c r="AAK94" s="12"/>
      <c r="AAL94" s="12"/>
      <c r="AAM94" s="12"/>
      <c r="AAN94" s="12"/>
      <c r="AAO94" s="12"/>
      <c r="AAP94" s="12"/>
      <c r="AAQ94" s="12"/>
      <c r="AAR94" s="12"/>
      <c r="AAS94" s="12"/>
      <c r="AAT94" s="12"/>
      <c r="AAU94" s="12"/>
      <c r="AAV94" s="12"/>
      <c r="AAW94" s="12"/>
      <c r="AAX94" s="12"/>
      <c r="AAY94" s="12"/>
      <c r="AAZ94" s="12"/>
      <c r="ABA94" s="12"/>
      <c r="ABB94" s="12"/>
      <c r="ABC94" s="12"/>
      <c r="ABD94" s="12"/>
      <c r="ABE94" s="12"/>
      <c r="ABF94" s="12"/>
      <c r="ABG94" s="12"/>
      <c r="ABH94" s="12"/>
      <c r="ABI94" s="12"/>
      <c r="ABJ94" s="12"/>
      <c r="ABK94" s="12"/>
      <c r="ABL94" s="12"/>
      <c r="ABM94" s="12"/>
      <c r="ABN94" s="12"/>
      <c r="ABO94" s="12"/>
      <c r="ABP94" s="12"/>
      <c r="ABQ94" s="12"/>
      <c r="ABR94" s="12"/>
      <c r="ABS94" s="12"/>
      <c r="ABT94" s="12"/>
      <c r="ABU94" s="12"/>
      <c r="ABV94" s="12"/>
      <c r="ABW94" s="12"/>
      <c r="ABX94" s="12"/>
      <c r="ABY94" s="12"/>
      <c r="ABZ94" s="12"/>
      <c r="ACA94" s="12"/>
      <c r="ACB94" s="12"/>
      <c r="ACC94" s="12"/>
      <c r="ACD94" s="12"/>
      <c r="ACE94" s="12"/>
      <c r="ACF94" s="12"/>
      <c r="ACG94" s="12"/>
      <c r="ACH94" s="12"/>
      <c r="ACI94" s="12"/>
      <c r="ACJ94" s="12"/>
      <c r="ACK94" s="12"/>
      <c r="ACL94" s="12"/>
      <c r="ACM94" s="12"/>
      <c r="ACN94" s="12"/>
      <c r="ACO94" s="12"/>
      <c r="ACP94" s="12"/>
      <c r="ACQ94" s="12"/>
      <c r="ACR94" s="12"/>
      <c r="ACS94" s="12"/>
      <c r="ACT94" s="12"/>
      <c r="ACU94" s="12"/>
      <c r="ACV94" s="12"/>
      <c r="ACW94" s="12"/>
      <c r="ACX94" s="12"/>
      <c r="ACY94" s="12"/>
      <c r="ACZ94" s="12"/>
      <c r="ADA94" s="12"/>
      <c r="ADB94" s="12"/>
      <c r="ADC94" s="12"/>
      <c r="ADD94" s="12"/>
      <c r="ADE94" s="12"/>
      <c r="ADF94" s="12"/>
      <c r="ADG94" s="12"/>
      <c r="ADH94" s="12"/>
      <c r="ADI94" s="12"/>
      <c r="ADJ94" s="12"/>
      <c r="ADK94" s="12"/>
      <c r="ADL94" s="12"/>
      <c r="ADM94" s="12"/>
      <c r="ADN94" s="12"/>
      <c r="ADO94" s="12"/>
      <c r="ADP94" s="12"/>
      <c r="ADQ94" s="12"/>
      <c r="ADR94" s="12"/>
      <c r="ADS94" s="12"/>
      <c r="ADT94" s="12"/>
      <c r="ADU94" s="12"/>
      <c r="ADV94" s="12"/>
      <c r="ADW94" s="12"/>
      <c r="ADX94" s="12"/>
      <c r="ADY94" s="12"/>
      <c r="ADZ94" s="12"/>
      <c r="AEA94" s="12"/>
      <c r="AEB94" s="12"/>
      <c r="AEC94" s="12"/>
      <c r="AED94" s="12"/>
      <c r="AEE94" s="12"/>
      <c r="AEF94" s="12"/>
      <c r="AEG94" s="12"/>
      <c r="AEH94" s="12"/>
      <c r="AEI94" s="12"/>
      <c r="AEJ94" s="12"/>
      <c r="AEK94" s="12"/>
      <c r="AEL94" s="12"/>
      <c r="AEM94" s="12"/>
      <c r="AEN94" s="12"/>
      <c r="AEO94" s="12"/>
      <c r="AEP94" s="12"/>
      <c r="AEQ94" s="12"/>
      <c r="AER94" s="12"/>
    </row>
    <row r="95" spans="1:824" s="41" customFormat="1" ht="75.75" customHeight="1" x14ac:dyDescent="0.25">
      <c r="A95" s="42">
        <v>54</v>
      </c>
      <c r="B95" s="64" t="s">
        <v>236</v>
      </c>
      <c r="C95" s="19">
        <v>3252006214</v>
      </c>
      <c r="D95" s="40" t="s">
        <v>95</v>
      </c>
      <c r="E95" s="35" t="s">
        <v>102</v>
      </c>
      <c r="F95" s="44" t="s">
        <v>75</v>
      </c>
      <c r="G95" s="35" t="s">
        <v>76</v>
      </c>
      <c r="H95" s="38">
        <v>5.25</v>
      </c>
      <c r="I95" s="38">
        <v>6</v>
      </c>
      <c r="J95" s="38">
        <f>1390398.67/1000</f>
        <v>1390.39867</v>
      </c>
      <c r="K95" s="38">
        <v>1521.5</v>
      </c>
      <c r="L95" s="38">
        <v>1296.9000000000001</v>
      </c>
      <c r="M95" s="38">
        <v>1721.5</v>
      </c>
      <c r="N95" s="38">
        <f>38100/1000</f>
        <v>38.1</v>
      </c>
      <c r="O95" s="38">
        <v>62.5</v>
      </c>
      <c r="P95" s="38">
        <v>52</v>
      </c>
      <c r="Q95" s="38">
        <v>62.5</v>
      </c>
      <c r="R95" s="38">
        <v>0</v>
      </c>
      <c r="S95" s="38">
        <v>0</v>
      </c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  <c r="KG95" s="12"/>
      <c r="KH95" s="12"/>
      <c r="KI95" s="12"/>
      <c r="KJ95" s="12"/>
      <c r="KK95" s="12"/>
      <c r="KL95" s="12"/>
      <c r="KM95" s="12"/>
      <c r="KN95" s="12"/>
      <c r="KO95" s="12"/>
      <c r="KP95" s="12"/>
      <c r="KQ95" s="12"/>
      <c r="KR95" s="12"/>
      <c r="KS95" s="12"/>
      <c r="KT95" s="12"/>
      <c r="KU95" s="12"/>
      <c r="KV95" s="12"/>
      <c r="KW95" s="12"/>
      <c r="KX95" s="12"/>
      <c r="KY95" s="12"/>
      <c r="KZ95" s="12"/>
      <c r="LA95" s="12"/>
      <c r="LB95" s="12"/>
      <c r="LC95" s="12"/>
      <c r="LD95" s="12"/>
      <c r="LE95" s="12"/>
      <c r="LF95" s="12"/>
      <c r="LG95" s="12"/>
      <c r="LH95" s="12"/>
      <c r="LI95" s="12"/>
      <c r="LJ95" s="12"/>
      <c r="LK95" s="12"/>
      <c r="LL95" s="12"/>
      <c r="LM95" s="12"/>
      <c r="LN95" s="12"/>
      <c r="LO95" s="12"/>
      <c r="LP95" s="12"/>
      <c r="LQ95" s="12"/>
      <c r="LR95" s="12"/>
      <c r="LS95" s="12"/>
      <c r="LT95" s="12"/>
      <c r="LU95" s="12"/>
      <c r="LV95" s="12"/>
      <c r="LW95" s="12"/>
      <c r="LX95" s="12"/>
      <c r="LY95" s="12"/>
      <c r="LZ95" s="12"/>
      <c r="MA95" s="12"/>
      <c r="MB95" s="12"/>
      <c r="MC95" s="12"/>
      <c r="MD95" s="12"/>
      <c r="ME95" s="12"/>
      <c r="MF95" s="12"/>
      <c r="MG95" s="12"/>
      <c r="MH95" s="12"/>
      <c r="MI95" s="12"/>
      <c r="MJ95" s="12"/>
      <c r="MK95" s="12"/>
      <c r="ML95" s="12"/>
      <c r="MM95" s="12"/>
      <c r="MN95" s="12"/>
      <c r="MO95" s="12"/>
      <c r="MP95" s="12"/>
      <c r="MQ95" s="12"/>
      <c r="MR95" s="12"/>
      <c r="MS95" s="12"/>
      <c r="MT95" s="12"/>
      <c r="MU95" s="12"/>
      <c r="MV95" s="12"/>
      <c r="MW95" s="12"/>
      <c r="MX95" s="12"/>
      <c r="MY95" s="12"/>
      <c r="MZ95" s="12"/>
      <c r="NA95" s="12"/>
      <c r="NB95" s="12"/>
      <c r="NC95" s="12"/>
      <c r="ND95" s="12"/>
      <c r="NE95" s="12"/>
      <c r="NF95" s="12"/>
      <c r="NG95" s="12"/>
      <c r="NH95" s="12"/>
      <c r="NI95" s="12"/>
      <c r="NJ95" s="12"/>
      <c r="NK95" s="12"/>
      <c r="NL95" s="12"/>
      <c r="NM95" s="12"/>
      <c r="NN95" s="12"/>
      <c r="NO95" s="12"/>
      <c r="NP95" s="12"/>
      <c r="NQ95" s="12"/>
      <c r="NR95" s="12"/>
      <c r="NS95" s="12"/>
      <c r="NT95" s="12"/>
      <c r="NU95" s="12"/>
      <c r="NV95" s="12"/>
      <c r="NW95" s="12"/>
      <c r="NX95" s="12"/>
      <c r="NY95" s="12"/>
      <c r="NZ95" s="12"/>
      <c r="OA95" s="12"/>
      <c r="OB95" s="12"/>
      <c r="OC95" s="12"/>
      <c r="OD95" s="12"/>
      <c r="OE95" s="12"/>
      <c r="OF95" s="12"/>
      <c r="OG95" s="12"/>
      <c r="OH95" s="12"/>
      <c r="OI95" s="12"/>
      <c r="OJ95" s="12"/>
      <c r="OK95" s="12"/>
      <c r="OL95" s="12"/>
      <c r="OM95" s="12"/>
      <c r="ON95" s="12"/>
      <c r="OO95" s="12"/>
      <c r="OP95" s="12"/>
      <c r="OQ95" s="12"/>
      <c r="OR95" s="12"/>
      <c r="OS95" s="12"/>
      <c r="OT95" s="12"/>
      <c r="OU95" s="12"/>
      <c r="OV95" s="12"/>
      <c r="OW95" s="12"/>
      <c r="OX95" s="12"/>
      <c r="OY95" s="12"/>
      <c r="OZ95" s="12"/>
      <c r="PA95" s="12"/>
      <c r="PB95" s="12"/>
      <c r="PC95" s="12"/>
      <c r="PD95" s="12"/>
      <c r="PE95" s="12"/>
      <c r="PF95" s="12"/>
      <c r="PG95" s="12"/>
      <c r="PH95" s="12"/>
      <c r="PI95" s="12"/>
      <c r="PJ95" s="12"/>
      <c r="PK95" s="12"/>
      <c r="PL95" s="12"/>
      <c r="PM95" s="12"/>
      <c r="PN95" s="12"/>
      <c r="PO95" s="12"/>
      <c r="PP95" s="12"/>
      <c r="PQ95" s="12"/>
      <c r="PR95" s="12"/>
      <c r="PS95" s="12"/>
      <c r="PT95" s="12"/>
      <c r="PU95" s="12"/>
      <c r="PV95" s="12"/>
      <c r="PW95" s="12"/>
      <c r="PX95" s="12"/>
      <c r="PY95" s="12"/>
      <c r="PZ95" s="12"/>
      <c r="QA95" s="12"/>
      <c r="QB95" s="12"/>
      <c r="QC95" s="12"/>
      <c r="QD95" s="12"/>
      <c r="QE95" s="12"/>
      <c r="QF95" s="12"/>
      <c r="QG95" s="12"/>
      <c r="QH95" s="12"/>
      <c r="QI95" s="12"/>
      <c r="QJ95" s="12"/>
      <c r="QK95" s="12"/>
      <c r="QL95" s="12"/>
      <c r="QM95" s="12"/>
      <c r="QN95" s="12"/>
      <c r="QO95" s="12"/>
      <c r="QP95" s="12"/>
      <c r="QQ95" s="12"/>
      <c r="QR95" s="12"/>
      <c r="QS95" s="12"/>
      <c r="QT95" s="12"/>
      <c r="QU95" s="12"/>
      <c r="QV95" s="12"/>
      <c r="QW95" s="12"/>
      <c r="QX95" s="12"/>
      <c r="QY95" s="12"/>
      <c r="QZ95" s="12"/>
      <c r="RA95" s="12"/>
      <c r="RB95" s="12"/>
      <c r="RC95" s="12"/>
      <c r="RD95" s="12"/>
      <c r="RE95" s="12"/>
      <c r="RF95" s="12"/>
      <c r="RG95" s="12"/>
      <c r="RH95" s="12"/>
      <c r="RI95" s="12"/>
      <c r="RJ95" s="12"/>
      <c r="RK95" s="12"/>
      <c r="RL95" s="12"/>
      <c r="RM95" s="12"/>
      <c r="RN95" s="12"/>
      <c r="RO95" s="12"/>
      <c r="RP95" s="12"/>
      <c r="RQ95" s="12"/>
      <c r="RR95" s="12"/>
      <c r="RS95" s="12"/>
      <c r="RT95" s="12"/>
      <c r="RU95" s="12"/>
      <c r="RV95" s="12"/>
      <c r="RW95" s="12"/>
      <c r="RX95" s="12"/>
      <c r="RY95" s="12"/>
      <c r="RZ95" s="12"/>
      <c r="SA95" s="12"/>
      <c r="SB95" s="12"/>
      <c r="SC95" s="12"/>
      <c r="SD95" s="12"/>
      <c r="SE95" s="12"/>
      <c r="SF95" s="12"/>
      <c r="SG95" s="12"/>
      <c r="SH95" s="12"/>
      <c r="SI95" s="12"/>
      <c r="SJ95" s="12"/>
      <c r="SK95" s="12"/>
      <c r="SL95" s="12"/>
      <c r="SM95" s="12"/>
      <c r="SN95" s="12"/>
      <c r="SO95" s="12"/>
      <c r="SP95" s="12"/>
      <c r="SQ95" s="12"/>
      <c r="SR95" s="12"/>
      <c r="SS95" s="12"/>
      <c r="ST95" s="12"/>
      <c r="SU95" s="12"/>
      <c r="SV95" s="12"/>
      <c r="SW95" s="12"/>
      <c r="SX95" s="12"/>
      <c r="SY95" s="12"/>
      <c r="SZ95" s="12"/>
      <c r="TA95" s="12"/>
      <c r="TB95" s="12"/>
      <c r="TC95" s="12"/>
      <c r="TD95" s="12"/>
      <c r="TE95" s="12"/>
      <c r="TF95" s="12"/>
      <c r="TG95" s="12"/>
      <c r="TH95" s="12"/>
      <c r="TI95" s="12"/>
      <c r="TJ95" s="12"/>
      <c r="TK95" s="12"/>
      <c r="TL95" s="12"/>
      <c r="TM95" s="12"/>
      <c r="TN95" s="12"/>
      <c r="TO95" s="12"/>
      <c r="TP95" s="12"/>
      <c r="TQ95" s="12"/>
      <c r="TR95" s="12"/>
      <c r="TS95" s="12"/>
      <c r="TT95" s="12"/>
      <c r="TU95" s="12"/>
      <c r="TV95" s="12"/>
      <c r="TW95" s="12"/>
      <c r="TX95" s="12"/>
      <c r="TY95" s="12"/>
      <c r="TZ95" s="12"/>
      <c r="UA95" s="12"/>
      <c r="UB95" s="12"/>
      <c r="UC95" s="12"/>
      <c r="UD95" s="12"/>
      <c r="UE95" s="12"/>
      <c r="UF95" s="12"/>
      <c r="UG95" s="12"/>
      <c r="UH95" s="12"/>
      <c r="UI95" s="12"/>
      <c r="UJ95" s="12"/>
      <c r="UK95" s="12"/>
      <c r="UL95" s="12"/>
      <c r="UM95" s="12"/>
      <c r="UN95" s="12"/>
      <c r="UO95" s="12"/>
      <c r="UP95" s="12"/>
      <c r="UQ95" s="12"/>
      <c r="UR95" s="12"/>
      <c r="US95" s="12"/>
      <c r="UT95" s="12"/>
      <c r="UU95" s="12"/>
      <c r="UV95" s="12"/>
      <c r="UW95" s="12"/>
      <c r="UX95" s="12"/>
      <c r="UY95" s="12"/>
      <c r="UZ95" s="12"/>
      <c r="VA95" s="12"/>
      <c r="VB95" s="12"/>
      <c r="VC95" s="12"/>
      <c r="VD95" s="12"/>
      <c r="VE95" s="12"/>
      <c r="VF95" s="12"/>
      <c r="VG95" s="12"/>
      <c r="VH95" s="12"/>
      <c r="VI95" s="12"/>
      <c r="VJ95" s="12"/>
      <c r="VK95" s="12"/>
      <c r="VL95" s="12"/>
      <c r="VM95" s="12"/>
      <c r="VN95" s="12"/>
      <c r="VO95" s="12"/>
      <c r="VP95" s="12"/>
      <c r="VQ95" s="12"/>
      <c r="VR95" s="12"/>
      <c r="VS95" s="12"/>
      <c r="VT95" s="12"/>
      <c r="VU95" s="12"/>
      <c r="VV95" s="12"/>
      <c r="VW95" s="12"/>
      <c r="VX95" s="12"/>
      <c r="VY95" s="12"/>
      <c r="VZ95" s="12"/>
      <c r="WA95" s="12"/>
      <c r="WB95" s="12"/>
      <c r="WC95" s="12"/>
      <c r="WD95" s="12"/>
      <c r="WE95" s="12"/>
      <c r="WF95" s="12"/>
      <c r="WG95" s="12"/>
      <c r="WH95" s="12"/>
      <c r="WI95" s="12"/>
      <c r="WJ95" s="12"/>
      <c r="WK95" s="12"/>
      <c r="WL95" s="12"/>
      <c r="WM95" s="12"/>
      <c r="WN95" s="12"/>
      <c r="WO95" s="12"/>
      <c r="WP95" s="12"/>
      <c r="WQ95" s="12"/>
      <c r="WR95" s="12"/>
      <c r="WS95" s="12"/>
      <c r="WT95" s="12"/>
      <c r="WU95" s="12"/>
      <c r="WV95" s="12"/>
      <c r="WW95" s="12"/>
      <c r="WX95" s="12"/>
      <c r="WY95" s="12"/>
      <c r="WZ95" s="12"/>
      <c r="XA95" s="12"/>
      <c r="XB95" s="12"/>
      <c r="XC95" s="12"/>
      <c r="XD95" s="12"/>
      <c r="XE95" s="12"/>
      <c r="XF95" s="12"/>
      <c r="XG95" s="12"/>
      <c r="XH95" s="12"/>
      <c r="XI95" s="12"/>
      <c r="XJ95" s="12"/>
      <c r="XK95" s="12"/>
      <c r="XL95" s="12"/>
      <c r="XM95" s="12"/>
      <c r="XN95" s="12"/>
      <c r="XO95" s="12"/>
      <c r="XP95" s="12"/>
      <c r="XQ95" s="12"/>
      <c r="XR95" s="12"/>
      <c r="XS95" s="12"/>
      <c r="XT95" s="12"/>
      <c r="XU95" s="12"/>
      <c r="XV95" s="12"/>
      <c r="XW95" s="12"/>
      <c r="XX95" s="12"/>
      <c r="XY95" s="12"/>
      <c r="XZ95" s="12"/>
      <c r="YA95" s="12"/>
      <c r="YB95" s="12"/>
      <c r="YC95" s="12"/>
      <c r="YD95" s="12"/>
      <c r="YE95" s="12"/>
      <c r="YF95" s="12"/>
      <c r="YG95" s="12"/>
      <c r="YH95" s="12"/>
      <c r="YI95" s="12"/>
      <c r="YJ95" s="12"/>
      <c r="YK95" s="12"/>
      <c r="YL95" s="12"/>
      <c r="YM95" s="12"/>
      <c r="YN95" s="12"/>
      <c r="YO95" s="12"/>
      <c r="YP95" s="12"/>
      <c r="YQ95" s="12"/>
      <c r="YR95" s="12"/>
      <c r="YS95" s="12"/>
      <c r="YT95" s="12"/>
      <c r="YU95" s="12"/>
      <c r="YV95" s="12"/>
      <c r="YW95" s="12"/>
      <c r="YX95" s="12"/>
      <c r="YY95" s="12"/>
      <c r="YZ95" s="12"/>
      <c r="ZA95" s="12"/>
      <c r="ZB95" s="12"/>
      <c r="ZC95" s="12"/>
      <c r="ZD95" s="12"/>
      <c r="ZE95" s="12"/>
      <c r="ZF95" s="12"/>
      <c r="ZG95" s="12"/>
      <c r="ZH95" s="12"/>
      <c r="ZI95" s="12"/>
      <c r="ZJ95" s="12"/>
      <c r="ZK95" s="12"/>
      <c r="ZL95" s="12"/>
      <c r="ZM95" s="12"/>
      <c r="ZN95" s="12"/>
      <c r="ZO95" s="12"/>
      <c r="ZP95" s="12"/>
      <c r="ZQ95" s="12"/>
      <c r="ZR95" s="12"/>
      <c r="ZS95" s="12"/>
      <c r="ZT95" s="12"/>
      <c r="ZU95" s="12"/>
      <c r="ZV95" s="12"/>
      <c r="ZW95" s="12"/>
      <c r="ZX95" s="12"/>
      <c r="ZY95" s="12"/>
      <c r="ZZ95" s="12"/>
      <c r="AAA95" s="12"/>
      <c r="AAB95" s="12"/>
      <c r="AAC95" s="12"/>
      <c r="AAD95" s="12"/>
      <c r="AAE95" s="12"/>
      <c r="AAF95" s="12"/>
      <c r="AAG95" s="12"/>
      <c r="AAH95" s="12"/>
      <c r="AAI95" s="12"/>
      <c r="AAJ95" s="12"/>
      <c r="AAK95" s="12"/>
      <c r="AAL95" s="12"/>
      <c r="AAM95" s="12"/>
      <c r="AAN95" s="12"/>
      <c r="AAO95" s="12"/>
      <c r="AAP95" s="12"/>
      <c r="AAQ95" s="12"/>
      <c r="AAR95" s="12"/>
      <c r="AAS95" s="12"/>
      <c r="AAT95" s="12"/>
      <c r="AAU95" s="12"/>
      <c r="AAV95" s="12"/>
      <c r="AAW95" s="12"/>
      <c r="AAX95" s="12"/>
      <c r="AAY95" s="12"/>
      <c r="AAZ95" s="12"/>
      <c r="ABA95" s="12"/>
      <c r="ABB95" s="12"/>
      <c r="ABC95" s="12"/>
      <c r="ABD95" s="12"/>
      <c r="ABE95" s="12"/>
      <c r="ABF95" s="12"/>
      <c r="ABG95" s="12"/>
      <c r="ABH95" s="12"/>
      <c r="ABI95" s="12"/>
      <c r="ABJ95" s="12"/>
      <c r="ABK95" s="12"/>
      <c r="ABL95" s="12"/>
      <c r="ABM95" s="12"/>
      <c r="ABN95" s="12"/>
      <c r="ABO95" s="12"/>
      <c r="ABP95" s="12"/>
      <c r="ABQ95" s="12"/>
      <c r="ABR95" s="12"/>
      <c r="ABS95" s="12"/>
      <c r="ABT95" s="12"/>
      <c r="ABU95" s="12"/>
      <c r="ABV95" s="12"/>
      <c r="ABW95" s="12"/>
      <c r="ABX95" s="12"/>
      <c r="ABY95" s="12"/>
      <c r="ABZ95" s="12"/>
      <c r="ACA95" s="12"/>
      <c r="ACB95" s="12"/>
      <c r="ACC95" s="12"/>
      <c r="ACD95" s="12"/>
      <c r="ACE95" s="12"/>
      <c r="ACF95" s="12"/>
      <c r="ACG95" s="12"/>
      <c r="ACH95" s="12"/>
      <c r="ACI95" s="12"/>
      <c r="ACJ95" s="12"/>
      <c r="ACK95" s="12"/>
      <c r="ACL95" s="12"/>
      <c r="ACM95" s="12"/>
      <c r="ACN95" s="12"/>
      <c r="ACO95" s="12"/>
      <c r="ACP95" s="12"/>
      <c r="ACQ95" s="12"/>
      <c r="ACR95" s="12"/>
      <c r="ACS95" s="12"/>
      <c r="ACT95" s="12"/>
      <c r="ACU95" s="12"/>
      <c r="ACV95" s="12"/>
      <c r="ACW95" s="12"/>
      <c r="ACX95" s="12"/>
      <c r="ACY95" s="12"/>
      <c r="ACZ95" s="12"/>
      <c r="ADA95" s="12"/>
      <c r="ADB95" s="12"/>
      <c r="ADC95" s="12"/>
      <c r="ADD95" s="12"/>
      <c r="ADE95" s="12"/>
      <c r="ADF95" s="12"/>
      <c r="ADG95" s="12"/>
      <c r="ADH95" s="12"/>
      <c r="ADI95" s="12"/>
      <c r="ADJ95" s="12"/>
      <c r="ADK95" s="12"/>
      <c r="ADL95" s="12"/>
      <c r="ADM95" s="12"/>
      <c r="ADN95" s="12"/>
      <c r="ADO95" s="12"/>
      <c r="ADP95" s="12"/>
      <c r="ADQ95" s="12"/>
      <c r="ADR95" s="12"/>
      <c r="ADS95" s="12"/>
      <c r="ADT95" s="12"/>
      <c r="ADU95" s="12"/>
      <c r="ADV95" s="12"/>
      <c r="ADW95" s="12"/>
      <c r="ADX95" s="12"/>
      <c r="ADY95" s="12"/>
      <c r="ADZ95" s="12"/>
      <c r="AEA95" s="12"/>
      <c r="AEB95" s="12"/>
      <c r="AEC95" s="12"/>
      <c r="AED95" s="12"/>
      <c r="AEE95" s="12"/>
      <c r="AEF95" s="12"/>
      <c r="AEG95" s="12"/>
      <c r="AEH95" s="12"/>
      <c r="AEI95" s="12"/>
      <c r="AEJ95" s="12"/>
      <c r="AEK95" s="12"/>
      <c r="AEL95" s="12"/>
      <c r="AEM95" s="12"/>
      <c r="AEN95" s="12"/>
      <c r="AEO95" s="12"/>
      <c r="AEP95" s="12"/>
      <c r="AEQ95" s="12"/>
      <c r="AER95" s="12"/>
    </row>
    <row r="96" spans="1:824" x14ac:dyDescent="0.25">
      <c r="A96" s="78" t="s">
        <v>11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12"/>
      <c r="U96" s="11"/>
      <c r="V96" s="11"/>
      <c r="W96" s="11"/>
      <c r="X96" s="11"/>
    </row>
    <row r="97" spans="1:24" s="2" customFormat="1" ht="92.25" customHeight="1" x14ac:dyDescent="0.25">
      <c r="A97" s="33">
        <v>1</v>
      </c>
      <c r="B97" s="40" t="s">
        <v>53</v>
      </c>
      <c r="C97" s="35">
        <v>3252501265</v>
      </c>
      <c r="D97" s="40" t="s">
        <v>95</v>
      </c>
      <c r="E97" s="35" t="s">
        <v>54</v>
      </c>
      <c r="F97" s="35">
        <v>93.1</v>
      </c>
      <c r="G97" s="35" t="s">
        <v>55</v>
      </c>
      <c r="H97" s="38">
        <v>40</v>
      </c>
      <c r="I97" s="38">
        <v>40</v>
      </c>
      <c r="J97" s="39">
        <v>11442.7</v>
      </c>
      <c r="K97" s="39">
        <v>11714.7</v>
      </c>
      <c r="L97" s="39">
        <v>9156.6</v>
      </c>
      <c r="M97" s="39">
        <v>14422.4</v>
      </c>
      <c r="N97" s="38">
        <v>2133.8000000000002</v>
      </c>
      <c r="O97" s="38">
        <v>2500</v>
      </c>
      <c r="P97" s="38">
        <v>1555.8</v>
      </c>
      <c r="Q97" s="38">
        <v>2000</v>
      </c>
      <c r="R97" s="42">
        <v>3899.5</v>
      </c>
      <c r="S97" s="42">
        <v>0.68</v>
      </c>
      <c r="T97" s="11"/>
      <c r="U97" s="12"/>
      <c r="V97" s="12"/>
      <c r="W97" s="12"/>
      <c r="X97" s="12"/>
    </row>
    <row r="98" spans="1:24" s="2" customFormat="1" ht="15.75" hidden="1" x14ac:dyDescent="0.25">
      <c r="A98" s="16">
        <v>2</v>
      </c>
      <c r="B98" s="13"/>
      <c r="C98" s="13"/>
      <c r="D98" s="14"/>
      <c r="E98" s="13"/>
      <c r="F98" s="12"/>
      <c r="G98" s="13"/>
      <c r="H98" s="10"/>
      <c r="I98" s="10"/>
      <c r="J98" s="17"/>
      <c r="K98" s="17"/>
      <c r="L98" s="17"/>
      <c r="M98" s="26"/>
      <c r="N98" s="10"/>
      <c r="O98" s="10"/>
      <c r="P98" s="10"/>
      <c r="Q98" s="10"/>
      <c r="R98" s="12"/>
      <c r="S98" s="18"/>
      <c r="T98" s="12"/>
      <c r="U98" s="12"/>
      <c r="V98" s="12"/>
      <c r="W98" s="12"/>
      <c r="X98" s="12"/>
    </row>
    <row r="99" spans="1:24" s="2" customFormat="1" ht="15.75" hidden="1" x14ac:dyDescent="0.25">
      <c r="A99" s="16">
        <v>3</v>
      </c>
      <c r="B99" s="13"/>
      <c r="C99" s="13"/>
      <c r="D99" s="14"/>
      <c r="E99" s="13"/>
      <c r="F99" s="12"/>
      <c r="G99" s="12"/>
      <c r="H99" s="10"/>
      <c r="I99" s="10"/>
      <c r="J99" s="17"/>
      <c r="K99" s="17"/>
      <c r="L99" s="17"/>
      <c r="M99" s="26"/>
      <c r="N99" s="10"/>
      <c r="O99" s="10"/>
      <c r="P99" s="10"/>
      <c r="Q99" s="10"/>
      <c r="R99" s="12"/>
      <c r="S99" s="18"/>
      <c r="T99" s="12"/>
      <c r="U99" s="12"/>
      <c r="V99" s="12"/>
      <c r="W99" s="12"/>
      <c r="X99" s="12"/>
    </row>
    <row r="100" spans="1:24" s="2" customFormat="1" hidden="1" x14ac:dyDescent="0.25">
      <c r="A100" s="12" t="s">
        <v>7</v>
      </c>
      <c r="B100" s="13"/>
      <c r="C100" s="13"/>
      <c r="D100" s="14"/>
      <c r="E100" s="13"/>
      <c r="F100" s="12"/>
      <c r="G100" s="12"/>
      <c r="H100" s="10"/>
      <c r="I100" s="10"/>
      <c r="J100" s="10"/>
      <c r="K100" s="10"/>
      <c r="L100" s="10"/>
      <c r="M100" s="6"/>
      <c r="N100" s="10"/>
      <c r="O100" s="10"/>
      <c r="P100" s="10"/>
      <c r="Q100" s="10"/>
      <c r="R100" s="12"/>
      <c r="S100" s="15"/>
      <c r="T100" s="12"/>
      <c r="U100" s="12"/>
      <c r="V100" s="12"/>
      <c r="W100" s="12"/>
      <c r="X100" s="12"/>
    </row>
    <row r="101" spans="1:24" ht="138" customHeight="1" x14ac:dyDescent="0.25">
      <c r="A101" s="97" t="s">
        <v>0</v>
      </c>
      <c r="B101" s="98" t="s">
        <v>1</v>
      </c>
      <c r="C101" s="99"/>
      <c r="D101" s="98" t="s">
        <v>9</v>
      </c>
      <c r="E101" s="98" t="s">
        <v>2</v>
      </c>
      <c r="F101" s="98" t="s">
        <v>6</v>
      </c>
      <c r="G101" s="98"/>
      <c r="H101" s="91" t="s">
        <v>3</v>
      </c>
      <c r="I101" s="91" t="s">
        <v>15</v>
      </c>
      <c r="J101" s="91" t="s">
        <v>16</v>
      </c>
      <c r="K101" s="91"/>
      <c r="L101" s="91"/>
      <c r="M101" s="91"/>
      <c r="N101" s="91"/>
      <c r="O101" s="92" t="s">
        <v>17</v>
      </c>
      <c r="P101" s="93"/>
      <c r="Q101" s="93"/>
      <c r="R101" s="94"/>
      <c r="S101" s="92" t="s">
        <v>18</v>
      </c>
      <c r="T101" s="93"/>
      <c r="U101" s="93"/>
      <c r="V101" s="94"/>
      <c r="W101" s="95" t="s">
        <v>20</v>
      </c>
      <c r="X101" s="91" t="s">
        <v>19</v>
      </c>
    </row>
    <row r="102" spans="1:24" ht="45" x14ac:dyDescent="0.25">
      <c r="A102" s="97"/>
      <c r="B102" s="98"/>
      <c r="C102" s="100"/>
      <c r="D102" s="98"/>
      <c r="E102" s="98"/>
      <c r="F102" s="19" t="s">
        <v>4</v>
      </c>
      <c r="G102" s="19" t="s">
        <v>5</v>
      </c>
      <c r="H102" s="91"/>
      <c r="I102" s="91"/>
      <c r="J102" s="20" t="s">
        <v>237</v>
      </c>
      <c r="K102" s="20" t="s">
        <v>229</v>
      </c>
      <c r="L102" s="20"/>
      <c r="M102" s="25" t="s">
        <v>239</v>
      </c>
      <c r="N102" s="20" t="s">
        <v>238</v>
      </c>
      <c r="O102" s="20" t="s">
        <v>237</v>
      </c>
      <c r="P102" s="20" t="s">
        <v>229</v>
      </c>
      <c r="Q102" s="20" t="s">
        <v>239</v>
      </c>
      <c r="R102" s="20" t="s">
        <v>238</v>
      </c>
      <c r="S102" s="20" t="s">
        <v>237</v>
      </c>
      <c r="T102" s="20" t="s">
        <v>229</v>
      </c>
      <c r="U102" s="20" t="s">
        <v>240</v>
      </c>
      <c r="V102" s="20" t="s">
        <v>238</v>
      </c>
      <c r="W102" s="96"/>
      <c r="X102" s="91"/>
    </row>
    <row r="103" spans="1:24" x14ac:dyDescent="0.25">
      <c r="A103" s="104" t="s">
        <v>14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5"/>
    </row>
    <row r="104" spans="1:24" s="2" customFormat="1" ht="56.25" x14ac:dyDescent="0.25">
      <c r="A104" s="33">
        <v>1</v>
      </c>
      <c r="B104" s="40" t="s">
        <v>56</v>
      </c>
      <c r="C104" s="35"/>
      <c r="D104" s="40" t="s">
        <v>95</v>
      </c>
      <c r="E104" s="35" t="s">
        <v>57</v>
      </c>
      <c r="F104" s="43" t="s">
        <v>103</v>
      </c>
      <c r="G104" s="35" t="s">
        <v>58</v>
      </c>
      <c r="H104" s="36">
        <v>14</v>
      </c>
      <c r="I104" s="36">
        <v>3</v>
      </c>
      <c r="J104" s="36">
        <v>1973</v>
      </c>
      <c r="K104" s="36">
        <v>280</v>
      </c>
      <c r="L104" s="36"/>
      <c r="M104" s="36">
        <v>205</v>
      </c>
      <c r="N104" s="69">
        <v>308</v>
      </c>
      <c r="O104" s="69">
        <v>1155</v>
      </c>
      <c r="P104" s="69">
        <v>650</v>
      </c>
      <c r="Q104" s="69">
        <v>490</v>
      </c>
      <c r="R104" s="36">
        <v>715</v>
      </c>
      <c r="S104" s="36">
        <v>818</v>
      </c>
      <c r="T104" s="36">
        <v>-370</v>
      </c>
      <c r="U104" s="36">
        <v>-285</v>
      </c>
      <c r="V104" s="36">
        <v>-407</v>
      </c>
      <c r="W104" s="36">
        <v>990</v>
      </c>
      <c r="X104" s="36" t="s">
        <v>107</v>
      </c>
    </row>
    <row r="105" spans="1:24" s="2" customFormat="1" ht="48.75" customHeight="1" x14ac:dyDescent="0.25">
      <c r="A105" s="33">
        <v>2</v>
      </c>
      <c r="B105" s="40" t="s">
        <v>70</v>
      </c>
      <c r="C105" s="35"/>
      <c r="D105" s="40" t="s">
        <v>95</v>
      </c>
      <c r="E105" s="35" t="s">
        <v>59</v>
      </c>
      <c r="F105" s="44">
        <v>36</v>
      </c>
      <c r="G105" s="35" t="s">
        <v>71</v>
      </c>
      <c r="H105" s="25">
        <v>118</v>
      </c>
      <c r="I105" s="36">
        <v>81</v>
      </c>
      <c r="J105" s="36">
        <v>45018.9</v>
      </c>
      <c r="K105" s="36">
        <v>62000</v>
      </c>
      <c r="L105" s="36"/>
      <c r="M105" s="36">
        <v>50795</v>
      </c>
      <c r="N105" s="69">
        <v>55000</v>
      </c>
      <c r="O105" s="69">
        <v>48326.2</v>
      </c>
      <c r="P105" s="69">
        <v>62100</v>
      </c>
      <c r="Q105" s="69">
        <v>45929.5</v>
      </c>
      <c r="R105" s="36">
        <v>54000</v>
      </c>
      <c r="S105" s="36">
        <v>-3307.3</v>
      </c>
      <c r="T105" s="36">
        <v>900</v>
      </c>
      <c r="U105" s="36">
        <v>4865.5</v>
      </c>
      <c r="V105" s="36">
        <v>1000</v>
      </c>
      <c r="W105" s="36">
        <v>1251</v>
      </c>
      <c r="X105" s="36">
        <v>15.8</v>
      </c>
    </row>
    <row r="106" spans="1:24" s="2" customFormat="1" ht="67.5" customHeight="1" x14ac:dyDescent="0.25">
      <c r="A106" s="101">
        <v>3</v>
      </c>
      <c r="B106" s="102" t="s">
        <v>60</v>
      </c>
      <c r="C106" s="35"/>
      <c r="D106" s="40" t="s">
        <v>95</v>
      </c>
      <c r="E106" s="103" t="s">
        <v>61</v>
      </c>
      <c r="F106" s="44" t="s">
        <v>62</v>
      </c>
      <c r="G106" s="35" t="s">
        <v>63</v>
      </c>
      <c r="H106" s="36"/>
      <c r="I106" s="36"/>
      <c r="J106" s="36"/>
      <c r="K106" s="36"/>
      <c r="L106" s="36"/>
      <c r="M106" s="36"/>
      <c r="N106" s="69"/>
      <c r="O106" s="69"/>
      <c r="P106" s="69"/>
      <c r="Q106" s="69"/>
      <c r="R106" s="36"/>
      <c r="S106" s="36"/>
      <c r="T106" s="36"/>
      <c r="U106" s="36"/>
      <c r="V106" s="36"/>
      <c r="W106" s="36"/>
      <c r="X106" s="36"/>
    </row>
    <row r="107" spans="1:24" s="2" customFormat="1" ht="48.75" customHeight="1" x14ac:dyDescent="0.25">
      <c r="A107" s="101"/>
      <c r="B107" s="102"/>
      <c r="C107" s="35"/>
      <c r="D107" s="40" t="s">
        <v>95</v>
      </c>
      <c r="E107" s="103"/>
      <c r="F107" s="44" t="s">
        <v>64</v>
      </c>
      <c r="G107" s="35" t="s">
        <v>65</v>
      </c>
      <c r="H107" s="36">
        <v>53</v>
      </c>
      <c r="I107" s="36">
        <v>35</v>
      </c>
      <c r="J107" s="36">
        <v>8003</v>
      </c>
      <c r="K107" s="36">
        <v>8100</v>
      </c>
      <c r="L107" s="36"/>
      <c r="M107" s="36">
        <v>6184</v>
      </c>
      <c r="N107" s="69">
        <v>8150</v>
      </c>
      <c r="O107" s="69">
        <v>8384</v>
      </c>
      <c r="P107" s="69">
        <v>8400</v>
      </c>
      <c r="Q107" s="69">
        <v>6627</v>
      </c>
      <c r="R107" s="36">
        <v>8130</v>
      </c>
      <c r="S107" s="36">
        <v>-463</v>
      </c>
      <c r="T107" s="36">
        <v>-300</v>
      </c>
      <c r="U107" s="36">
        <v>-443</v>
      </c>
      <c r="V107" s="36">
        <v>20</v>
      </c>
      <c r="W107" s="36">
        <v>2577</v>
      </c>
      <c r="X107" s="36">
        <v>2.2000000000000002</v>
      </c>
    </row>
    <row r="108" spans="1:24" s="2" customFormat="1" ht="93.75" x14ac:dyDescent="0.25">
      <c r="A108" s="42">
        <v>5</v>
      </c>
      <c r="B108" s="40" t="s">
        <v>66</v>
      </c>
      <c r="C108" s="35"/>
      <c r="D108" s="40" t="s">
        <v>95</v>
      </c>
      <c r="E108" s="35" t="s">
        <v>67</v>
      </c>
      <c r="F108" s="35" t="s">
        <v>68</v>
      </c>
      <c r="G108" s="35" t="s">
        <v>69</v>
      </c>
      <c r="H108" s="91" t="s">
        <v>108</v>
      </c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38" t="s">
        <v>107</v>
      </c>
      <c r="X108" s="38" t="s">
        <v>107</v>
      </c>
    </row>
    <row r="109" spans="1:24" s="2" customFormat="1" x14ac:dyDescent="0.25">
      <c r="A109" s="21" t="s">
        <v>8</v>
      </c>
      <c r="B109" s="22"/>
      <c r="C109" s="22"/>
      <c r="D109" s="22"/>
      <c r="E109" s="22"/>
      <c r="F109" s="21"/>
      <c r="G109" s="21"/>
      <c r="H109" s="23"/>
      <c r="I109" s="23"/>
      <c r="J109" s="23"/>
      <c r="K109" s="23"/>
      <c r="L109" s="23"/>
      <c r="M109" s="27"/>
      <c r="N109" s="23"/>
      <c r="O109" s="23"/>
      <c r="P109" s="23"/>
      <c r="Q109" s="23"/>
      <c r="R109" s="23"/>
      <c r="S109" s="23"/>
      <c r="T109" s="23"/>
      <c r="U109" s="23"/>
      <c r="V109" s="23"/>
      <c r="W109" s="24"/>
      <c r="X109" s="23"/>
    </row>
    <row r="110" spans="1:24" s="2" customFormat="1" x14ac:dyDescent="0.25">
      <c r="B110" s="3"/>
      <c r="C110" s="3"/>
      <c r="D110" s="3"/>
      <c r="E110" s="3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24" s="2" customFormat="1" x14ac:dyDescent="0.25">
      <c r="B111" s="3"/>
      <c r="C111" s="3"/>
      <c r="D111" s="3"/>
      <c r="E111" s="3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24" s="2" customFormat="1" x14ac:dyDescent="0.25">
      <c r="B112" s="3"/>
      <c r="C112" s="3"/>
      <c r="D112" s="3"/>
      <c r="E112" s="3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s="2" customFormat="1" x14ac:dyDescent="0.25">
      <c r="B113" s="3"/>
      <c r="C113" s="3"/>
      <c r="D113" s="3"/>
      <c r="E113" s="3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s="2" customFormat="1" x14ac:dyDescent="0.25">
      <c r="B114" s="3"/>
      <c r="C114" s="3"/>
      <c r="D114" s="3"/>
      <c r="E114" s="3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s="2" customFormat="1" x14ac:dyDescent="0.25">
      <c r="B115" s="3"/>
      <c r="C115" s="3"/>
      <c r="D115" s="3"/>
      <c r="E115" s="3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s="2" customFormat="1" x14ac:dyDescent="0.25">
      <c r="B116" s="3"/>
      <c r="C116" s="3"/>
      <c r="D116" s="3"/>
      <c r="E116" s="3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 s="2" customFormat="1" x14ac:dyDescent="0.25">
      <c r="B117" s="3"/>
      <c r="C117" s="3"/>
      <c r="D117" s="3"/>
      <c r="E117" s="3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 s="2" customFormat="1" x14ac:dyDescent="0.25">
      <c r="B118" s="3"/>
      <c r="C118" s="3"/>
      <c r="D118" s="3"/>
      <c r="E118" s="3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s="2" customFormat="1" x14ac:dyDescent="0.25">
      <c r="B119" s="3"/>
      <c r="C119" s="3"/>
      <c r="D119" s="3"/>
      <c r="E119" s="3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 s="2" customFormat="1" x14ac:dyDescent="0.25">
      <c r="B120" s="3"/>
      <c r="C120" s="3"/>
      <c r="D120" s="3"/>
      <c r="E120" s="3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s="2" customFormat="1" x14ac:dyDescent="0.25">
      <c r="B121" s="3"/>
      <c r="C121" s="3"/>
      <c r="D121" s="3"/>
      <c r="E121" s="3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 s="2" customFormat="1" x14ac:dyDescent="0.25">
      <c r="B122" s="3"/>
      <c r="C122" s="3"/>
      <c r="D122" s="3"/>
      <c r="E122" s="3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 s="2" customFormat="1" x14ac:dyDescent="0.25">
      <c r="B123" s="3"/>
      <c r="C123" s="3"/>
      <c r="D123" s="3"/>
      <c r="E123" s="3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 s="2" customFormat="1" x14ac:dyDescent="0.25">
      <c r="B124" s="3"/>
      <c r="C124" s="3"/>
      <c r="D124" s="3"/>
      <c r="E124" s="3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s="2" customFormat="1" x14ac:dyDescent="0.25">
      <c r="B125" s="3"/>
      <c r="C125" s="3"/>
      <c r="D125" s="3"/>
      <c r="E125" s="3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s="2" customFormat="1" x14ac:dyDescent="0.25">
      <c r="B126" s="3"/>
      <c r="C126" s="3"/>
      <c r="D126" s="3"/>
      <c r="E126" s="3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 s="2" customFormat="1" x14ac:dyDescent="0.25">
      <c r="B127" s="3"/>
      <c r="C127" s="3"/>
      <c r="D127" s="3"/>
      <c r="E127" s="3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 s="2" customFormat="1" x14ac:dyDescent="0.25">
      <c r="B128" s="3"/>
      <c r="C128" s="3"/>
      <c r="D128" s="3"/>
      <c r="E128" s="3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s="2" customFormat="1" x14ac:dyDescent="0.25">
      <c r="B129" s="3"/>
      <c r="C129" s="3"/>
      <c r="D129" s="3"/>
      <c r="E129" s="3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s="2" customFormat="1" x14ac:dyDescent="0.25">
      <c r="B130" s="3"/>
      <c r="C130" s="3"/>
      <c r="D130" s="3"/>
      <c r="E130" s="3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s="2" customFormat="1" x14ac:dyDescent="0.25">
      <c r="B131" s="3"/>
      <c r="C131" s="3"/>
      <c r="D131" s="3"/>
      <c r="E131" s="3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s="2" customFormat="1" x14ac:dyDescent="0.25">
      <c r="B132" s="3"/>
      <c r="C132" s="3"/>
      <c r="D132" s="3"/>
      <c r="E132" s="3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s="2" customFormat="1" x14ac:dyDescent="0.25">
      <c r="B133" s="3"/>
      <c r="C133" s="3"/>
      <c r="D133" s="3"/>
      <c r="E133" s="3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s="2" customFormat="1" x14ac:dyDescent="0.25">
      <c r="B134" s="3"/>
      <c r="C134" s="3"/>
      <c r="D134" s="3"/>
      <c r="E134" s="3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s="2" customFormat="1" x14ac:dyDescent="0.25">
      <c r="B135" s="3"/>
      <c r="C135" s="3"/>
      <c r="D135" s="3"/>
      <c r="E135" s="3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s="2" customFormat="1" x14ac:dyDescent="0.25">
      <c r="B136" s="3"/>
      <c r="C136" s="3"/>
      <c r="D136" s="3"/>
      <c r="E136" s="3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s="2" customFormat="1" x14ac:dyDescent="0.25">
      <c r="B137" s="3"/>
      <c r="C137" s="3"/>
      <c r="D137" s="3"/>
      <c r="E137" s="3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s="2" customFormat="1" x14ac:dyDescent="0.25">
      <c r="B138" s="3"/>
      <c r="C138" s="3"/>
      <c r="D138" s="3"/>
      <c r="E138" s="3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s="2" customFormat="1" x14ac:dyDescent="0.25">
      <c r="B139" s="3"/>
      <c r="C139" s="3"/>
      <c r="D139" s="3"/>
      <c r="E139" s="3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s="2" customFormat="1" x14ac:dyDescent="0.25">
      <c r="B140" s="3"/>
      <c r="C140" s="3"/>
      <c r="D140" s="3"/>
      <c r="E140" s="3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s="2" customFormat="1" x14ac:dyDescent="0.25">
      <c r="B141" s="3"/>
      <c r="C141" s="3"/>
      <c r="D141" s="3"/>
      <c r="E141" s="3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s="2" customFormat="1" x14ac:dyDescent="0.25">
      <c r="B142" s="3"/>
      <c r="C142" s="3"/>
      <c r="D142" s="3"/>
      <c r="E142" s="3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s="2" customFormat="1" x14ac:dyDescent="0.25">
      <c r="B143" s="3"/>
      <c r="C143" s="3"/>
      <c r="D143" s="3"/>
      <c r="E143" s="3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s="2" customFormat="1" x14ac:dyDescent="0.25">
      <c r="B144" s="3"/>
      <c r="C144" s="3"/>
      <c r="D144" s="3"/>
      <c r="E144" s="3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s="2" customFormat="1" x14ac:dyDescent="0.25">
      <c r="B145" s="3"/>
      <c r="C145" s="3"/>
      <c r="D145" s="3"/>
      <c r="E145" s="3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s="2" customFormat="1" x14ac:dyDescent="0.25">
      <c r="B146" s="3"/>
      <c r="C146" s="3"/>
      <c r="D146" s="3"/>
      <c r="E146" s="3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s="2" customFormat="1" x14ac:dyDescent="0.25">
      <c r="B147" s="3"/>
      <c r="C147" s="3"/>
      <c r="D147" s="3"/>
      <c r="E147" s="3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s="2" customFormat="1" x14ac:dyDescent="0.25">
      <c r="B148" s="3"/>
      <c r="C148" s="3"/>
      <c r="D148" s="3"/>
      <c r="E148" s="3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s="2" customFormat="1" x14ac:dyDescent="0.25">
      <c r="B149" s="3"/>
      <c r="C149" s="3"/>
      <c r="D149" s="3"/>
      <c r="E149" s="3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s="2" customFormat="1" x14ac:dyDescent="0.25">
      <c r="B150" s="3"/>
      <c r="C150" s="3"/>
      <c r="D150" s="3"/>
      <c r="E150" s="3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s="2" customFormat="1" x14ac:dyDescent="0.25">
      <c r="B151" s="3"/>
      <c r="C151" s="3"/>
      <c r="D151" s="3"/>
      <c r="E151" s="3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s="2" customFormat="1" x14ac:dyDescent="0.25">
      <c r="B152" s="3"/>
      <c r="C152" s="3"/>
      <c r="D152" s="3"/>
      <c r="E152" s="3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s="2" customFormat="1" x14ac:dyDescent="0.25">
      <c r="B153" s="3"/>
      <c r="C153" s="3"/>
      <c r="D153" s="3"/>
      <c r="E153" s="3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s="2" customFormat="1" x14ac:dyDescent="0.25">
      <c r="B154" s="3"/>
      <c r="C154" s="3"/>
      <c r="D154" s="3"/>
      <c r="E154" s="3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s="2" customFormat="1" x14ac:dyDescent="0.25">
      <c r="B155" s="3"/>
      <c r="C155" s="3"/>
      <c r="D155" s="3"/>
      <c r="E155" s="3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s="2" customFormat="1" x14ac:dyDescent="0.25">
      <c r="B156" s="3"/>
      <c r="C156" s="3"/>
      <c r="D156" s="3"/>
      <c r="E156" s="3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s="2" customFormat="1" x14ac:dyDescent="0.25">
      <c r="B157" s="3"/>
      <c r="C157" s="3"/>
      <c r="D157" s="3"/>
      <c r="E157" s="3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s="2" customFormat="1" x14ac:dyDescent="0.25">
      <c r="B158" s="3"/>
      <c r="C158" s="3"/>
      <c r="D158" s="3"/>
      <c r="E158" s="3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s="2" customFormat="1" x14ac:dyDescent="0.25">
      <c r="B159" s="3"/>
      <c r="C159" s="3"/>
      <c r="D159" s="3"/>
      <c r="E159" s="3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s="2" customFormat="1" x14ac:dyDescent="0.25">
      <c r="B160" s="3"/>
      <c r="C160" s="3"/>
      <c r="D160" s="3"/>
      <c r="E160" s="3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s="2" customFormat="1" x14ac:dyDescent="0.25">
      <c r="B161" s="3"/>
      <c r="C161" s="3"/>
      <c r="D161" s="3"/>
      <c r="E161" s="3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s="2" customFormat="1" x14ac:dyDescent="0.25">
      <c r="B162" s="3"/>
      <c r="C162" s="3"/>
      <c r="D162" s="3"/>
      <c r="E162" s="3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s="2" customFormat="1" x14ac:dyDescent="0.25">
      <c r="B163" s="3"/>
      <c r="C163" s="3"/>
      <c r="D163" s="3"/>
      <c r="E163" s="3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s="2" customFormat="1" x14ac:dyDescent="0.25">
      <c r="B164" s="3"/>
      <c r="C164" s="3"/>
      <c r="D164" s="3"/>
      <c r="E164" s="3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s="2" customFormat="1" x14ac:dyDescent="0.25">
      <c r="B165" s="3"/>
      <c r="C165" s="3"/>
      <c r="D165" s="3"/>
      <c r="E165" s="3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s="2" customFormat="1" x14ac:dyDescent="0.25">
      <c r="B166" s="3"/>
      <c r="C166" s="3"/>
      <c r="D166" s="3"/>
      <c r="E166" s="3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s="2" customFormat="1" x14ac:dyDescent="0.25">
      <c r="B167" s="3"/>
      <c r="C167" s="3"/>
      <c r="D167" s="3"/>
      <c r="E167" s="3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s="2" customFormat="1" x14ac:dyDescent="0.25">
      <c r="B168" s="3"/>
      <c r="C168" s="3"/>
      <c r="D168" s="3"/>
      <c r="E168" s="3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s="2" customFormat="1" x14ac:dyDescent="0.25">
      <c r="B169" s="3"/>
      <c r="C169" s="3"/>
      <c r="D169" s="3"/>
      <c r="E169" s="3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s="2" customFormat="1" x14ac:dyDescent="0.25">
      <c r="B170" s="3"/>
      <c r="C170" s="3"/>
      <c r="D170" s="3"/>
      <c r="E170" s="3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s="2" customFormat="1" x14ac:dyDescent="0.25">
      <c r="B171" s="3"/>
      <c r="C171" s="3"/>
      <c r="D171" s="3"/>
      <c r="E171" s="3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s="2" customFormat="1" x14ac:dyDescent="0.25">
      <c r="B172" s="3"/>
      <c r="C172" s="3"/>
      <c r="D172" s="3"/>
      <c r="E172" s="3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s="2" customFormat="1" x14ac:dyDescent="0.25">
      <c r="B173" s="3"/>
      <c r="C173" s="3"/>
      <c r="D173" s="3"/>
      <c r="E173" s="3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s="2" customFormat="1" x14ac:dyDescent="0.25">
      <c r="B174" s="3"/>
      <c r="C174" s="3"/>
      <c r="D174" s="3"/>
      <c r="E174" s="3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s="2" customFormat="1" x14ac:dyDescent="0.25">
      <c r="B175" s="3"/>
      <c r="C175" s="3"/>
      <c r="D175" s="3"/>
      <c r="E175" s="3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s="2" customFormat="1" x14ac:dyDescent="0.25">
      <c r="B176" s="3"/>
      <c r="C176" s="3"/>
      <c r="D176" s="3"/>
      <c r="E176" s="3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s="2" customFormat="1" x14ac:dyDescent="0.25">
      <c r="B177" s="3"/>
      <c r="C177" s="3"/>
      <c r="D177" s="3"/>
      <c r="E177" s="3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s="2" customFormat="1" x14ac:dyDescent="0.25">
      <c r="B178" s="3"/>
      <c r="C178" s="3"/>
      <c r="D178" s="3"/>
      <c r="E178" s="3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s="2" customFormat="1" x14ac:dyDescent="0.25">
      <c r="B179" s="3"/>
      <c r="C179" s="3"/>
      <c r="D179" s="3"/>
      <c r="E179" s="3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s="2" customFormat="1" x14ac:dyDescent="0.25">
      <c r="B180" s="3"/>
      <c r="C180" s="3"/>
      <c r="D180" s="3"/>
      <c r="E180" s="3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s="2" customFormat="1" x14ac:dyDescent="0.25">
      <c r="B181" s="3"/>
      <c r="C181" s="3"/>
      <c r="D181" s="3"/>
      <c r="E181" s="3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s="2" customFormat="1" x14ac:dyDescent="0.25">
      <c r="B182" s="3"/>
      <c r="C182" s="3"/>
      <c r="D182" s="3"/>
      <c r="E182" s="3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s="2" customFormat="1" x14ac:dyDescent="0.25">
      <c r="B183" s="3"/>
      <c r="C183" s="3"/>
      <c r="D183" s="3"/>
      <c r="E183" s="3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s="2" customFormat="1" x14ac:dyDescent="0.25">
      <c r="B184" s="3"/>
      <c r="C184" s="3"/>
      <c r="D184" s="3"/>
      <c r="E184" s="3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s="2" customFormat="1" x14ac:dyDescent="0.25">
      <c r="B185" s="3"/>
      <c r="C185" s="3"/>
      <c r="D185" s="3"/>
      <c r="E185" s="3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s="2" customFormat="1" x14ac:dyDescent="0.25">
      <c r="B186" s="3"/>
      <c r="C186" s="3"/>
      <c r="D186" s="3"/>
      <c r="E186" s="3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s="2" customFormat="1" x14ac:dyDescent="0.25">
      <c r="B187" s="3"/>
      <c r="C187" s="3"/>
      <c r="D187" s="3"/>
      <c r="E187" s="3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s="2" customFormat="1" x14ac:dyDescent="0.25">
      <c r="B188" s="3"/>
      <c r="C188" s="3"/>
      <c r="D188" s="3"/>
      <c r="E188" s="3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s="2" customFormat="1" x14ac:dyDescent="0.25">
      <c r="B189" s="3"/>
      <c r="C189" s="3"/>
      <c r="D189" s="3"/>
      <c r="E189" s="3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s="2" customFormat="1" x14ac:dyDescent="0.25">
      <c r="B190" s="3"/>
      <c r="C190" s="3"/>
      <c r="D190" s="3"/>
      <c r="E190" s="3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s="2" customFormat="1" x14ac:dyDescent="0.25">
      <c r="B191" s="3"/>
      <c r="C191" s="3"/>
      <c r="D191" s="3"/>
      <c r="E191" s="3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s="2" customFormat="1" x14ac:dyDescent="0.25">
      <c r="B192" s="3"/>
      <c r="C192" s="3"/>
      <c r="D192" s="3"/>
      <c r="E192" s="3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s="2" customFormat="1" x14ac:dyDescent="0.25">
      <c r="B193" s="3"/>
      <c r="C193" s="3"/>
      <c r="D193" s="3"/>
      <c r="E193" s="3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s="2" customFormat="1" x14ac:dyDescent="0.25">
      <c r="B194" s="3"/>
      <c r="C194" s="3"/>
      <c r="D194" s="3"/>
      <c r="E194" s="3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s="2" customFormat="1" x14ac:dyDescent="0.25">
      <c r="B195" s="3"/>
      <c r="C195" s="3"/>
      <c r="D195" s="3"/>
      <c r="E195" s="3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s="2" customFormat="1" x14ac:dyDescent="0.25">
      <c r="B196" s="3"/>
      <c r="C196" s="3"/>
      <c r="D196" s="3"/>
      <c r="E196" s="3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s="2" customFormat="1" x14ac:dyDescent="0.25">
      <c r="B197" s="3"/>
      <c r="C197" s="3"/>
      <c r="D197" s="3"/>
      <c r="E197" s="3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s="2" customFormat="1" x14ac:dyDescent="0.25">
      <c r="B198" s="3"/>
      <c r="C198" s="3"/>
      <c r="D198" s="3"/>
      <c r="E198" s="3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s="2" customFormat="1" x14ac:dyDescent="0.25">
      <c r="B199" s="3"/>
      <c r="C199" s="3"/>
      <c r="D199" s="3"/>
      <c r="E199" s="3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s="2" customFormat="1" x14ac:dyDescent="0.25">
      <c r="B200" s="3"/>
      <c r="C200" s="3"/>
      <c r="D200" s="3"/>
      <c r="E200" s="3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s="2" customFormat="1" x14ac:dyDescent="0.25">
      <c r="B201" s="3"/>
      <c r="C201" s="3"/>
      <c r="D201" s="3"/>
      <c r="E201" s="3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s="2" customFormat="1" x14ac:dyDescent="0.25">
      <c r="B202" s="3"/>
      <c r="C202" s="3"/>
      <c r="D202" s="3"/>
      <c r="E202" s="3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s="2" customFormat="1" x14ac:dyDescent="0.25">
      <c r="B203" s="3"/>
      <c r="C203" s="3"/>
      <c r="D203" s="3"/>
      <c r="E203" s="3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 s="2" customFormat="1" x14ac:dyDescent="0.25">
      <c r="B204" s="3"/>
      <c r="C204" s="3"/>
      <c r="D204" s="3"/>
      <c r="E204" s="3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 s="2" customFormat="1" x14ac:dyDescent="0.25">
      <c r="B205" s="3"/>
      <c r="C205" s="3"/>
      <c r="D205" s="3"/>
      <c r="E205" s="3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 s="2" customFormat="1" x14ac:dyDescent="0.25">
      <c r="B206" s="3"/>
      <c r="C206" s="3"/>
      <c r="D206" s="3"/>
      <c r="E206" s="3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 s="2" customFormat="1" x14ac:dyDescent="0.25">
      <c r="B207" s="3"/>
      <c r="C207" s="3"/>
      <c r="D207" s="3"/>
      <c r="E207" s="3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 s="2" customFormat="1" x14ac:dyDescent="0.25">
      <c r="B208" s="3"/>
      <c r="C208" s="3"/>
      <c r="D208" s="3"/>
      <c r="E208" s="3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 s="2" customFormat="1" x14ac:dyDescent="0.25">
      <c r="B209" s="3"/>
      <c r="C209" s="3"/>
      <c r="D209" s="3"/>
      <c r="E209" s="3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s="2" customFormat="1" x14ac:dyDescent="0.25">
      <c r="B210" s="3"/>
      <c r="C210" s="3"/>
      <c r="D210" s="3"/>
      <c r="E210" s="3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 s="2" customFormat="1" x14ac:dyDescent="0.25">
      <c r="B211" s="3"/>
      <c r="C211" s="3"/>
      <c r="D211" s="3"/>
      <c r="E211" s="3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 s="2" customFormat="1" x14ac:dyDescent="0.25">
      <c r="B212" s="3"/>
      <c r="C212" s="3"/>
      <c r="D212" s="3"/>
      <c r="E212" s="3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 s="2" customFormat="1" x14ac:dyDescent="0.25">
      <c r="B213" s="3"/>
      <c r="C213" s="3"/>
      <c r="D213" s="3"/>
      <c r="E213" s="3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 s="2" customFormat="1" x14ac:dyDescent="0.25">
      <c r="B214" s="3"/>
      <c r="C214" s="3"/>
      <c r="D214" s="3"/>
      <c r="E214" s="3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 s="2" customFormat="1" x14ac:dyDescent="0.25">
      <c r="B215" s="3"/>
      <c r="C215" s="3"/>
      <c r="D215" s="3"/>
      <c r="E215" s="3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 s="2" customFormat="1" x14ac:dyDescent="0.25">
      <c r="B216" s="3"/>
      <c r="C216" s="3"/>
      <c r="D216" s="3"/>
      <c r="E216" s="3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 s="2" customFormat="1" x14ac:dyDescent="0.25">
      <c r="B217" s="3"/>
      <c r="C217" s="3"/>
      <c r="D217" s="3"/>
      <c r="E217" s="3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 s="2" customFormat="1" x14ac:dyDescent="0.25">
      <c r="B218" s="3"/>
      <c r="C218" s="3"/>
      <c r="D218" s="3"/>
      <c r="E218" s="3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 s="2" customFormat="1" x14ac:dyDescent="0.25">
      <c r="B219" s="3"/>
      <c r="C219" s="3"/>
      <c r="D219" s="3"/>
      <c r="E219" s="3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 s="2" customFormat="1" x14ac:dyDescent="0.25">
      <c r="B220" s="3"/>
      <c r="C220" s="3"/>
      <c r="D220" s="3"/>
      <c r="E220" s="3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 s="2" customFormat="1" x14ac:dyDescent="0.25">
      <c r="B221" s="3"/>
      <c r="C221" s="3"/>
      <c r="D221" s="3"/>
      <c r="E221" s="3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 s="2" customFormat="1" x14ac:dyDescent="0.25">
      <c r="B222" s="3"/>
      <c r="C222" s="3"/>
      <c r="D222" s="3"/>
      <c r="E222" s="3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 s="2" customFormat="1" x14ac:dyDescent="0.25">
      <c r="B223" s="3"/>
      <c r="C223" s="3"/>
      <c r="D223" s="3"/>
      <c r="E223" s="3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 s="2" customFormat="1" x14ac:dyDescent="0.25">
      <c r="B224" s="3"/>
      <c r="C224" s="3"/>
      <c r="D224" s="3"/>
      <c r="E224" s="3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 s="2" customFormat="1" x14ac:dyDescent="0.25">
      <c r="B225" s="3"/>
      <c r="C225" s="3"/>
      <c r="D225" s="3"/>
      <c r="E225" s="3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 s="2" customFormat="1" x14ac:dyDescent="0.25">
      <c r="B226" s="3"/>
      <c r="C226" s="3"/>
      <c r="D226" s="3"/>
      <c r="E226" s="3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 s="2" customFormat="1" x14ac:dyDescent="0.25">
      <c r="B227" s="3"/>
      <c r="C227" s="3"/>
      <c r="D227" s="3"/>
      <c r="E227" s="3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 s="2" customFormat="1" x14ac:dyDescent="0.25">
      <c r="B228" s="3"/>
      <c r="C228" s="3"/>
      <c r="D228" s="3"/>
      <c r="E228" s="3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 s="2" customFormat="1" x14ac:dyDescent="0.25">
      <c r="B229" s="3"/>
      <c r="C229" s="3"/>
      <c r="D229" s="3"/>
      <c r="E229" s="3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 s="2" customFormat="1" x14ac:dyDescent="0.25">
      <c r="B230" s="3"/>
      <c r="C230" s="3"/>
      <c r="D230" s="3"/>
      <c r="E230" s="3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 s="2" customFormat="1" x14ac:dyDescent="0.25">
      <c r="B231" s="3"/>
      <c r="C231" s="3"/>
      <c r="D231" s="3"/>
      <c r="E231" s="3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 s="2" customFormat="1" x14ac:dyDescent="0.25">
      <c r="B232" s="3"/>
      <c r="C232" s="3"/>
      <c r="D232" s="3"/>
      <c r="E232" s="3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s="2" customFormat="1" x14ac:dyDescent="0.25">
      <c r="B233" s="3"/>
      <c r="C233" s="3"/>
      <c r="D233" s="3"/>
      <c r="E233" s="3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 s="2" customFormat="1" x14ac:dyDescent="0.25">
      <c r="B234" s="3"/>
      <c r="C234" s="3"/>
      <c r="D234" s="3"/>
      <c r="E234" s="3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 s="2" customFormat="1" x14ac:dyDescent="0.25">
      <c r="B235" s="3"/>
      <c r="C235" s="3"/>
      <c r="D235" s="3"/>
      <c r="E235" s="3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 s="2" customFormat="1" x14ac:dyDescent="0.25">
      <c r="B236" s="3"/>
      <c r="C236" s="3"/>
      <c r="D236" s="3"/>
      <c r="E236" s="3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 s="2" customFormat="1" x14ac:dyDescent="0.25">
      <c r="B237" s="3"/>
      <c r="C237" s="3"/>
      <c r="D237" s="3"/>
      <c r="E237" s="3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 s="2" customFormat="1" x14ac:dyDescent="0.25">
      <c r="B238" s="3"/>
      <c r="C238" s="3"/>
      <c r="D238" s="3"/>
      <c r="E238" s="3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 s="2" customFormat="1" x14ac:dyDescent="0.25">
      <c r="B239" s="3"/>
      <c r="C239" s="3"/>
      <c r="D239" s="3"/>
      <c r="E239" s="3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 s="2" customFormat="1" x14ac:dyDescent="0.25">
      <c r="B240" s="3"/>
      <c r="C240" s="3"/>
      <c r="D240" s="3"/>
      <c r="E240" s="3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 s="2" customFormat="1" x14ac:dyDescent="0.25">
      <c r="B241" s="3"/>
      <c r="C241" s="3"/>
      <c r="D241" s="3"/>
      <c r="E241" s="3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 s="2" customFormat="1" x14ac:dyDescent="0.25">
      <c r="B242" s="3"/>
      <c r="C242" s="3"/>
      <c r="D242" s="3"/>
      <c r="E242" s="3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 s="2" customFormat="1" x14ac:dyDescent="0.25">
      <c r="B243" s="3"/>
      <c r="C243" s="3"/>
      <c r="D243" s="3"/>
      <c r="E243" s="3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 s="2" customFormat="1" x14ac:dyDescent="0.25">
      <c r="B244" s="3"/>
      <c r="C244" s="3"/>
      <c r="D244" s="3"/>
      <c r="E244" s="3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 s="2" customFormat="1" x14ac:dyDescent="0.25">
      <c r="B245" s="3"/>
      <c r="C245" s="3"/>
      <c r="D245" s="3"/>
      <c r="E245" s="3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 s="2" customFormat="1" x14ac:dyDescent="0.25">
      <c r="B246" s="3"/>
      <c r="C246" s="3"/>
      <c r="D246" s="3"/>
      <c r="E246" s="3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 s="2" customFormat="1" x14ac:dyDescent="0.25">
      <c r="B247" s="3"/>
      <c r="C247" s="3"/>
      <c r="D247" s="3"/>
      <c r="E247" s="3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 s="2" customFormat="1" x14ac:dyDescent="0.25">
      <c r="B248" s="3"/>
      <c r="C248" s="3"/>
      <c r="D248" s="3"/>
      <c r="E248" s="3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 s="2" customFormat="1" x14ac:dyDescent="0.25">
      <c r="B249" s="3"/>
      <c r="C249" s="3"/>
      <c r="D249" s="3"/>
      <c r="E249" s="3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 s="2" customFormat="1" x14ac:dyDescent="0.25">
      <c r="B250" s="3"/>
      <c r="C250" s="3"/>
      <c r="D250" s="3"/>
      <c r="E250" s="3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 s="2" customFormat="1" x14ac:dyDescent="0.25">
      <c r="B251" s="3"/>
      <c r="C251" s="3"/>
      <c r="D251" s="3"/>
      <c r="E251" s="3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 s="2" customFormat="1" x14ac:dyDescent="0.25">
      <c r="B252" s="3"/>
      <c r="C252" s="3"/>
      <c r="D252" s="3"/>
      <c r="E252" s="3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 s="2" customFormat="1" x14ac:dyDescent="0.25">
      <c r="B253" s="3"/>
      <c r="C253" s="3"/>
      <c r="D253" s="3"/>
      <c r="E253" s="3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 s="2" customFormat="1" x14ac:dyDescent="0.25">
      <c r="B254" s="3"/>
      <c r="C254" s="3"/>
      <c r="D254" s="3"/>
      <c r="E254" s="3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 s="2" customFormat="1" x14ac:dyDescent="0.25">
      <c r="B255" s="3"/>
      <c r="C255" s="3"/>
      <c r="D255" s="3"/>
      <c r="E255" s="3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 s="2" customFormat="1" x14ac:dyDescent="0.25">
      <c r="B256" s="3"/>
      <c r="C256" s="3"/>
      <c r="D256" s="3"/>
      <c r="E256" s="3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 s="2" customFormat="1" x14ac:dyDescent="0.25">
      <c r="B257" s="3"/>
      <c r="C257" s="3"/>
      <c r="D257" s="3"/>
      <c r="E257" s="3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 s="2" customFormat="1" x14ac:dyDescent="0.25">
      <c r="B258" s="3"/>
      <c r="C258" s="3"/>
      <c r="D258" s="3"/>
      <c r="E258" s="3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 s="2" customFormat="1" x14ac:dyDescent="0.25">
      <c r="B259" s="3"/>
      <c r="C259" s="3"/>
      <c r="D259" s="3"/>
      <c r="E259" s="3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 s="2" customFormat="1" x14ac:dyDescent="0.25">
      <c r="B260" s="3"/>
      <c r="C260" s="3"/>
      <c r="D260" s="3"/>
      <c r="E260" s="3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 s="2" customFormat="1" x14ac:dyDescent="0.25">
      <c r="B261" s="3"/>
      <c r="C261" s="3"/>
      <c r="D261" s="3"/>
      <c r="E261" s="3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 s="2" customFormat="1" x14ac:dyDescent="0.25">
      <c r="B262" s="3"/>
      <c r="C262" s="3"/>
      <c r="D262" s="3"/>
      <c r="E262" s="3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 s="2" customFormat="1" x14ac:dyDescent="0.25">
      <c r="B263" s="3"/>
      <c r="C263" s="3"/>
      <c r="D263" s="3"/>
      <c r="E263" s="3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 s="2" customFormat="1" x14ac:dyDescent="0.25">
      <c r="B264" s="3"/>
      <c r="C264" s="3"/>
      <c r="D264" s="3"/>
      <c r="E264" s="3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 s="2" customFormat="1" x14ac:dyDescent="0.25">
      <c r="B265" s="3"/>
      <c r="C265" s="3"/>
      <c r="D265" s="3"/>
      <c r="E265" s="3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 s="2" customFormat="1" x14ac:dyDescent="0.25">
      <c r="B266" s="3"/>
      <c r="C266" s="3"/>
      <c r="D266" s="3"/>
      <c r="E266" s="3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 s="2" customFormat="1" x14ac:dyDescent="0.25">
      <c r="B267" s="3"/>
      <c r="C267" s="3"/>
      <c r="D267" s="3"/>
      <c r="E267" s="3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 s="2" customFormat="1" x14ac:dyDescent="0.25">
      <c r="B268" s="3"/>
      <c r="C268" s="3"/>
      <c r="D268" s="3"/>
      <c r="E268" s="3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 s="2" customFormat="1" x14ac:dyDescent="0.25">
      <c r="B269" s="3"/>
      <c r="C269" s="3"/>
      <c r="D269" s="3"/>
      <c r="E269" s="3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 s="2" customFormat="1" x14ac:dyDescent="0.25">
      <c r="B270" s="3"/>
      <c r="C270" s="3"/>
      <c r="D270" s="3"/>
      <c r="E270" s="3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 s="2" customFormat="1" x14ac:dyDescent="0.25">
      <c r="B271" s="3"/>
      <c r="C271" s="3"/>
      <c r="D271" s="3"/>
      <c r="E271" s="3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 s="2" customFormat="1" x14ac:dyDescent="0.25">
      <c r="B272" s="3"/>
      <c r="C272" s="3"/>
      <c r="D272" s="3"/>
      <c r="E272" s="3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 s="2" customFormat="1" x14ac:dyDescent="0.25">
      <c r="B273" s="3"/>
      <c r="C273" s="3"/>
      <c r="D273" s="3"/>
      <c r="E273" s="3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 s="2" customFormat="1" x14ac:dyDescent="0.25">
      <c r="B274" s="3"/>
      <c r="C274" s="3"/>
      <c r="D274" s="3"/>
      <c r="E274" s="3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 s="2" customFormat="1" x14ac:dyDescent="0.25">
      <c r="B275" s="3"/>
      <c r="C275" s="3"/>
      <c r="D275" s="3"/>
      <c r="E275" s="3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 s="2" customFormat="1" x14ac:dyDescent="0.25">
      <c r="B276" s="3"/>
      <c r="C276" s="3"/>
      <c r="D276" s="3"/>
      <c r="E276" s="3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 s="2" customFormat="1" x14ac:dyDescent="0.25">
      <c r="B277" s="3"/>
      <c r="C277" s="3"/>
      <c r="D277" s="3"/>
      <c r="E277" s="3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 s="2" customFormat="1" x14ac:dyDescent="0.25">
      <c r="B278" s="3"/>
      <c r="C278" s="3"/>
      <c r="D278" s="3"/>
      <c r="E278" s="3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 s="2" customFormat="1" x14ac:dyDescent="0.25">
      <c r="B279" s="3"/>
      <c r="C279" s="3"/>
      <c r="D279" s="3"/>
      <c r="E279" s="3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 s="2" customFormat="1" x14ac:dyDescent="0.25">
      <c r="B280" s="3"/>
      <c r="C280" s="3"/>
      <c r="D280" s="3"/>
      <c r="E280" s="3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 s="2" customFormat="1" x14ac:dyDescent="0.25">
      <c r="B281" s="3"/>
      <c r="C281" s="3"/>
      <c r="D281" s="3"/>
      <c r="E281" s="3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 s="2" customFormat="1" x14ac:dyDescent="0.25">
      <c r="B282" s="3"/>
      <c r="C282" s="3"/>
      <c r="D282" s="3"/>
      <c r="E282" s="3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 s="2" customFormat="1" x14ac:dyDescent="0.25">
      <c r="B283" s="3"/>
      <c r="C283" s="3"/>
      <c r="D283" s="3"/>
      <c r="E283" s="3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 s="2" customFormat="1" x14ac:dyDescent="0.25">
      <c r="B284" s="3"/>
      <c r="C284" s="3"/>
      <c r="D284" s="3"/>
      <c r="E284" s="3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 s="2" customFormat="1" x14ac:dyDescent="0.25">
      <c r="B285" s="3"/>
      <c r="C285" s="3"/>
      <c r="D285" s="3"/>
      <c r="E285" s="3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 s="2" customFormat="1" x14ac:dyDescent="0.25">
      <c r="B286" s="3"/>
      <c r="C286" s="3"/>
      <c r="D286" s="3"/>
      <c r="E286" s="3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 s="2" customFormat="1" x14ac:dyDescent="0.25">
      <c r="B287" s="3"/>
      <c r="C287" s="3"/>
      <c r="D287" s="3"/>
      <c r="E287" s="3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 s="2" customFormat="1" x14ac:dyDescent="0.25">
      <c r="B288" s="3"/>
      <c r="C288" s="3"/>
      <c r="D288" s="3"/>
      <c r="E288" s="3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 s="2" customFormat="1" x14ac:dyDescent="0.25">
      <c r="B289" s="3"/>
      <c r="C289" s="3"/>
      <c r="D289" s="3"/>
      <c r="E289" s="3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 s="2" customFormat="1" x14ac:dyDescent="0.25">
      <c r="B290" s="3"/>
      <c r="C290" s="3"/>
      <c r="D290" s="3"/>
      <c r="E290" s="3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 s="2" customFormat="1" x14ac:dyDescent="0.25">
      <c r="B291" s="3"/>
      <c r="C291" s="3"/>
      <c r="D291" s="3"/>
      <c r="E291" s="3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 s="2" customFormat="1" x14ac:dyDescent="0.25">
      <c r="B292" s="3"/>
      <c r="C292" s="3"/>
      <c r="D292" s="3"/>
      <c r="E292" s="3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 s="2" customFormat="1" x14ac:dyDescent="0.25">
      <c r="B293" s="3"/>
      <c r="C293" s="3"/>
      <c r="D293" s="3"/>
      <c r="E293" s="3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 s="2" customFormat="1" x14ac:dyDescent="0.25">
      <c r="B294" s="3"/>
      <c r="C294" s="3"/>
      <c r="D294" s="3"/>
      <c r="E294" s="3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 s="2" customFormat="1" x14ac:dyDescent="0.25">
      <c r="B295" s="3"/>
      <c r="C295" s="3"/>
      <c r="D295" s="3"/>
      <c r="E295" s="3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 s="2" customFormat="1" x14ac:dyDescent="0.25">
      <c r="B296" s="3"/>
      <c r="C296" s="3"/>
      <c r="D296" s="3"/>
      <c r="E296" s="3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 s="2" customFormat="1" x14ac:dyDescent="0.25">
      <c r="B297" s="3"/>
      <c r="C297" s="3"/>
      <c r="D297" s="3"/>
      <c r="E297" s="3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 s="2" customFormat="1" x14ac:dyDescent="0.25">
      <c r="B298" s="3"/>
      <c r="C298" s="3"/>
      <c r="D298" s="3"/>
      <c r="E298" s="3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 s="2" customFormat="1" x14ac:dyDescent="0.25">
      <c r="B299" s="3"/>
      <c r="C299" s="3"/>
      <c r="D299" s="3"/>
      <c r="E299" s="3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 s="2" customFormat="1" x14ac:dyDescent="0.25">
      <c r="B300" s="3"/>
      <c r="C300" s="3"/>
      <c r="D300" s="3"/>
      <c r="E300" s="3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 s="2" customFormat="1" x14ac:dyDescent="0.25">
      <c r="B301" s="3"/>
      <c r="C301" s="3"/>
      <c r="D301" s="3"/>
      <c r="E301" s="3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 s="2" customFormat="1" x14ac:dyDescent="0.25">
      <c r="B302" s="3"/>
      <c r="C302" s="3"/>
      <c r="D302" s="3"/>
      <c r="E302" s="3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 s="2" customFormat="1" x14ac:dyDescent="0.25">
      <c r="B303" s="3"/>
      <c r="C303" s="3"/>
      <c r="D303" s="3"/>
      <c r="E303" s="3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 s="2" customFormat="1" x14ac:dyDescent="0.25">
      <c r="B304" s="3"/>
      <c r="C304" s="3"/>
      <c r="D304" s="3"/>
      <c r="E304" s="3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 s="2" customFormat="1" x14ac:dyDescent="0.25">
      <c r="B305" s="3"/>
      <c r="C305" s="3"/>
      <c r="D305" s="3"/>
      <c r="E305" s="3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 s="2" customFormat="1" x14ac:dyDescent="0.25">
      <c r="B306" s="3"/>
      <c r="C306" s="3"/>
      <c r="D306" s="3"/>
      <c r="E306" s="3"/>
      <c r="H306" s="6"/>
      <c r="I306" s="6"/>
      <c r="J306" s="6"/>
      <c r="K306" s="6"/>
      <c r="L306" s="6"/>
      <c r="M306" s="6"/>
      <c r="N306" s="6"/>
      <c r="O306" s="6"/>
      <c r="P306" s="6"/>
      <c r="Q306" s="6"/>
    </row>
  </sheetData>
  <customSheetViews>
    <customSheetView guid="{20C5E4A5-3D43-4928-9749-C7DDD9EDEB1F}" scale="60" showPageBreaks="1" fitToPage="1" hiddenRows="1">
      <selection activeCell="J4" sqref="J4"/>
      <pageMargins left="0.2" right="0.2" top="0.17" bottom="0.17" header="0.17" footer="0.17"/>
      <pageSetup paperSize="9" scale="10" fitToHeight="0" orientation="landscape" r:id="rId1"/>
    </customSheetView>
    <customSheetView guid="{75A53E4C-4F6F-4A71-95C4-C400AC6F04D4}" scale="60" showPageBreaks="1" fitToPage="1" hiddenRows="1" topLeftCell="A55">
      <selection activeCell="H48" sqref="H48:R48"/>
      <pageMargins left="0.2" right="0.2" top="0.17" bottom="0.17" header="0.17" footer="0.17"/>
      <pageSetup paperSize="9" scale="10" fitToHeight="0" orientation="landscape" r:id="rId2"/>
    </customSheetView>
    <customSheetView guid="{0E975661-CA74-4C7B-B211-DB169883E34E}" scale="60" fitToPage="1" hiddenRows="1">
      <selection activeCell="A10" sqref="A10:XFD10"/>
      <pageMargins left="0.2" right="0.2" top="0.17" bottom="0.17" header="0.17" footer="0.17"/>
      <pageSetup paperSize="9" scale="10" fitToHeight="0" orientation="landscape" r:id="rId3"/>
    </customSheetView>
    <customSheetView guid="{3CCF9F74-4B3F-4E78-B359-764A877D07DD}" scale="60" showPageBreaks="1" fitToPage="1" hiddenRows="1" topLeftCell="A16">
      <selection activeCell="L23" sqref="L23"/>
      <pageMargins left="0.2" right="0.2" top="0.17" bottom="0.17" header="0.17" footer="0.17"/>
      <pageSetup paperSize="9" scale="10" fitToHeight="0" orientation="landscape" r:id="rId4"/>
    </customSheetView>
    <customSheetView guid="{CA4C341A-4123-4F51-BBCE-A078E8552788}" scale="60" showPageBreaks="1" fitToPage="1" hiddenRows="1">
      <selection activeCell="A5" sqref="A5:S5"/>
      <pageMargins left="0.2" right="0.2" top="0.17" bottom="0.17" header="0.17" footer="0.17"/>
      <pageSetup paperSize="9" scale="10" fitToHeight="0" orientation="landscape" r:id="rId5"/>
    </customSheetView>
    <customSheetView guid="{DE2378A8-3E24-4174-BCD2-FF1979315585}" scale="60" showPageBreaks="1" fitToPage="1" hiddenRows="1" topLeftCell="A101">
      <selection activeCell="W104" sqref="W104"/>
      <pageMargins left="0.2" right="0.2" top="0.17" bottom="0.17" header="0.17" footer="0.17"/>
      <pageSetup paperSize="9" scale="10" fitToHeight="0" orientation="landscape" r:id="rId6"/>
    </customSheetView>
    <customSheetView guid="{4492E150-292F-45F6-AC31-F3F194B83A7E}" scale="60" showPageBreaks="1" fitToPage="1" printArea="1" hiddenRows="1" topLeftCell="A96">
      <selection activeCell="C101" sqref="C101"/>
      <rowBreaks count="2" manualBreakCount="2">
        <brk id="43" max="23" man="1"/>
        <brk id="100" max="23" man="1"/>
      </rowBreaks>
      <pageMargins left="0.2" right="0.2" top="0.17" bottom="0.17" header="0.17" footer="0.17"/>
      <pageSetup paperSize="9" scale="36" fitToHeight="0" orientation="landscape" r:id="rId7"/>
    </customSheetView>
    <customSheetView guid="{DFD1C3D8-FEAD-43AB-9482-DDDFCF9D41ED}" scale="60" showPageBreaks="1" fitToPage="1" hiddenRows="1">
      <selection activeCell="A2" sqref="A2"/>
      <pageMargins left="0.2" right="0.2" top="0.17" bottom="0.17" header="0.17" footer="0.17"/>
      <pageSetup paperSize="9" scale="10" fitToHeight="0" orientation="landscape" r:id="rId8"/>
    </customSheetView>
  </customSheetViews>
  <mergeCells count="33">
    <mergeCell ref="H108:V108"/>
    <mergeCell ref="A106:A107"/>
    <mergeCell ref="B106:B107"/>
    <mergeCell ref="E106:E107"/>
    <mergeCell ref="A103:X103"/>
    <mergeCell ref="A101:A102"/>
    <mergeCell ref="B101:B102"/>
    <mergeCell ref="D101:D102"/>
    <mergeCell ref="E101:E102"/>
    <mergeCell ref="F101:G101"/>
    <mergeCell ref="C101:C102"/>
    <mergeCell ref="H101:H102"/>
    <mergeCell ref="I101:I102"/>
    <mergeCell ref="S101:V101"/>
    <mergeCell ref="W101:W102"/>
    <mergeCell ref="X101:X102"/>
    <mergeCell ref="J101:N101"/>
    <mergeCell ref="O101:R101"/>
    <mergeCell ref="A24:S24"/>
    <mergeCell ref="A30:S30"/>
    <mergeCell ref="A96:S96"/>
    <mergeCell ref="A3:A4"/>
    <mergeCell ref="B3:B4"/>
    <mergeCell ref="D3:D4"/>
    <mergeCell ref="E3:E4"/>
    <mergeCell ref="F3:G3"/>
    <mergeCell ref="J3:M3"/>
    <mergeCell ref="N3:Q3"/>
    <mergeCell ref="I3:I4"/>
    <mergeCell ref="H3:H4"/>
    <mergeCell ref="R3:R4"/>
    <mergeCell ref="S3:S4"/>
    <mergeCell ref="A5:S5"/>
  </mergeCells>
  <pageMargins left="0.2" right="0.2" top="0.17" bottom="0.17" header="0.17" footer="0.17"/>
  <pageSetup paperSize="9" scale="36" fitToHeight="0" orientation="landscape" r:id="rId9"/>
  <rowBreaks count="2" manualBreakCount="2">
    <brk id="43" max="23" man="1"/>
    <brk id="10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учреждений</vt:lpstr>
      <vt:lpstr>'Реестр учреждений'!Заголовки_для_печати</vt:lpstr>
      <vt:lpstr>'Реестр учреждений'!Область_печати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FinUprD1</cp:lastModifiedBy>
  <cp:lastPrinted>2023-01-25T06:57:49Z</cp:lastPrinted>
  <dcterms:created xsi:type="dcterms:W3CDTF">2017-01-31T11:17:53Z</dcterms:created>
  <dcterms:modified xsi:type="dcterms:W3CDTF">2023-01-25T11:26:36Z</dcterms:modified>
</cp:coreProperties>
</file>