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сайт\постановление №245 от 10.03.2020\"/>
    </mc:Choice>
  </mc:AlternateContent>
  <xr:revisionPtr revIDLastSave="0" documentId="13_ncr:1_{22B443AC-C0E0-40DD-86BE-D87853C617B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план" sheetId="11" r:id="rId1"/>
  </sheets>
  <definedNames>
    <definedName name="_xlnm._FilterDatabase" localSheetId="0" hidden="1">план!$B$10:$N$87</definedName>
    <definedName name="_xlnm.Print_Area" localSheetId="0">план!$A$1:$N$340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35" i="11" l="1"/>
  <c r="L335" i="11"/>
  <c r="K335" i="11"/>
  <c r="J335" i="11"/>
  <c r="M330" i="11"/>
  <c r="L330" i="11"/>
  <c r="K330" i="11"/>
  <c r="J330" i="11"/>
  <c r="M325" i="11"/>
  <c r="L325" i="11"/>
  <c r="K325" i="11"/>
  <c r="J325" i="11"/>
  <c r="M320" i="11" l="1"/>
  <c r="L320" i="11"/>
  <c r="K320" i="11"/>
  <c r="J320" i="11"/>
  <c r="K57" i="11" l="1"/>
  <c r="K17" i="11" l="1"/>
  <c r="M315" i="11" l="1"/>
  <c r="L315" i="11"/>
  <c r="K315" i="11"/>
  <c r="J315" i="11"/>
  <c r="K173" i="11"/>
  <c r="L305" i="11"/>
  <c r="K122" i="11"/>
  <c r="M310" i="11" l="1"/>
  <c r="L310" i="11"/>
  <c r="K310" i="11"/>
  <c r="J310" i="11"/>
  <c r="L337" i="11"/>
  <c r="M337" i="11"/>
  <c r="K337" i="11"/>
  <c r="K285" i="11"/>
  <c r="L285" i="11"/>
  <c r="K290" i="11"/>
  <c r="L290" i="11"/>
  <c r="K295" i="11"/>
  <c r="L295" i="11"/>
  <c r="K300" i="11"/>
  <c r="L300" i="11"/>
  <c r="M190" i="11"/>
  <c r="L52" i="11"/>
  <c r="L338" i="11" s="1"/>
  <c r="M52" i="11"/>
  <c r="M338" i="11" s="1"/>
  <c r="K52" i="11"/>
  <c r="K338" i="11" s="1"/>
  <c r="M210" i="11"/>
  <c r="L210" i="11"/>
  <c r="K210" i="11"/>
  <c r="J210" i="11"/>
  <c r="M205" i="11"/>
  <c r="L205" i="11"/>
  <c r="K205" i="11"/>
  <c r="J205" i="11"/>
  <c r="M200" i="11"/>
  <c r="L200" i="11"/>
  <c r="K200" i="11"/>
  <c r="J200" i="11"/>
  <c r="K305" i="11"/>
  <c r="M305" i="11"/>
  <c r="J305" i="11"/>
  <c r="M265" i="11"/>
  <c r="L265" i="11"/>
  <c r="K265" i="11"/>
  <c r="J265" i="11"/>
  <c r="M300" i="11"/>
  <c r="J300" i="11"/>
  <c r="M295" i="11"/>
  <c r="J295" i="11"/>
  <c r="K340" i="11"/>
  <c r="L340" i="11"/>
  <c r="M340" i="11"/>
  <c r="L21" i="11"/>
  <c r="L339" i="11" s="1"/>
  <c r="M21" i="11"/>
  <c r="M23" i="11" s="1"/>
  <c r="K21" i="11"/>
  <c r="K339" i="11" s="1"/>
  <c r="M290" i="11"/>
  <c r="M285" i="11"/>
  <c r="M280" i="11"/>
  <c r="M275" i="11"/>
  <c r="M270" i="11"/>
  <c r="M260" i="11"/>
  <c r="M255" i="11"/>
  <c r="M250" i="11"/>
  <c r="M245" i="11"/>
  <c r="M240" i="11"/>
  <c r="M235" i="11"/>
  <c r="M230" i="11"/>
  <c r="M225" i="11"/>
  <c r="M220" i="11"/>
  <c r="M215" i="11"/>
  <c r="M195" i="11"/>
  <c r="M185" i="11"/>
  <c r="M180" i="11"/>
  <c r="M175" i="11"/>
  <c r="M171" i="11"/>
  <c r="M166" i="11"/>
  <c r="M162" i="11"/>
  <c r="M158" i="11"/>
  <c r="M154" i="11"/>
  <c r="M150" i="11"/>
  <c r="M146" i="11"/>
  <c r="M142" i="11"/>
  <c r="M138" i="11"/>
  <c r="M133" i="11"/>
  <c r="M128" i="11"/>
  <c r="M124" i="11"/>
  <c r="M120" i="11"/>
  <c r="M116" i="11"/>
  <c r="M112" i="11"/>
  <c r="M108" i="11"/>
  <c r="M104" i="11"/>
  <c r="M100" i="11"/>
  <c r="M91" i="11"/>
  <c r="M87" i="11"/>
  <c r="M83" i="11"/>
  <c r="M79" i="11"/>
  <c r="M75" i="11"/>
  <c r="M71" i="11"/>
  <c r="M67" i="11"/>
  <c r="M63" i="11"/>
  <c r="M59" i="11"/>
  <c r="M51" i="11"/>
  <c r="M47" i="11"/>
  <c r="M43" i="11"/>
  <c r="M39" i="11"/>
  <c r="M35" i="11"/>
  <c r="M31" i="11"/>
  <c r="M27" i="11"/>
  <c r="M19" i="11"/>
  <c r="M339" i="11" l="1"/>
  <c r="M336" i="11" s="1"/>
  <c r="L336" i="11"/>
  <c r="K336" i="11"/>
  <c r="M55" i="11"/>
  <c r="M15" i="11"/>
  <c r="M96" i="11"/>
  <c r="J290" i="11" l="1"/>
  <c r="J218" i="11"/>
  <c r="J33" i="11"/>
  <c r="J57" i="11"/>
  <c r="J37" i="11"/>
  <c r="J21" i="11"/>
  <c r="J17" i="11"/>
  <c r="J13" i="11"/>
  <c r="J92" i="11"/>
  <c r="J337" i="11" s="1"/>
  <c r="J105" i="11"/>
  <c r="J113" i="11"/>
  <c r="J223" i="11" l="1"/>
  <c r="J85" i="11"/>
  <c r="J178" i="11"/>
  <c r="J213" i="11"/>
  <c r="J25" i="11"/>
  <c r="J52" i="11"/>
  <c r="J338" i="11" s="1"/>
  <c r="J283" i="11" l="1"/>
  <c r="J69" i="11"/>
  <c r="J285" i="11" l="1"/>
  <c r="J243" i="11" l="1"/>
  <c r="J136" i="11"/>
  <c r="J148" i="11"/>
  <c r="J89" i="11"/>
  <c r="J253" i="11"/>
  <c r="J258" i="11"/>
  <c r="J188" i="11"/>
  <c r="K280" i="11" l="1"/>
  <c r="L280" i="11"/>
  <c r="J280" i="11"/>
  <c r="J49" i="11"/>
  <c r="L275" i="11" l="1"/>
  <c r="K275" i="11"/>
  <c r="J275" i="11"/>
  <c r="J156" i="11"/>
  <c r="L270" i="11" l="1"/>
  <c r="K270" i="11"/>
  <c r="J270" i="11"/>
  <c r="L260" i="11"/>
  <c r="K260" i="11"/>
  <c r="J260" i="11"/>
  <c r="J240" i="11"/>
  <c r="J230" i="11"/>
  <c r="J235" i="11"/>
  <c r="L255" i="11"/>
  <c r="K255" i="11"/>
  <c r="J255" i="11"/>
  <c r="L250" i="11" l="1"/>
  <c r="K250" i="11"/>
  <c r="J250" i="11"/>
  <c r="L245" i="11" l="1"/>
  <c r="K245" i="11"/>
  <c r="J245" i="11"/>
  <c r="L185" i="11"/>
  <c r="K185" i="11"/>
  <c r="J185" i="11"/>
  <c r="L240" i="11" l="1"/>
  <c r="K240" i="11"/>
  <c r="L235" i="11"/>
  <c r="K235" i="11"/>
  <c r="L230" i="11"/>
  <c r="K230" i="11"/>
  <c r="J193" i="11" l="1"/>
  <c r="J173" i="11" l="1"/>
  <c r="J195" i="11"/>
  <c r="L225" i="11"/>
  <c r="K225" i="11"/>
  <c r="J225" i="11"/>
  <c r="L220" i="11"/>
  <c r="K220" i="11"/>
  <c r="J220" i="11"/>
  <c r="L215" i="11"/>
  <c r="K215" i="11"/>
  <c r="J215" i="11"/>
  <c r="J122" i="11"/>
  <c r="J339" i="11" s="1"/>
  <c r="J340" i="11" l="1"/>
  <c r="K138" i="11"/>
  <c r="L138" i="11"/>
  <c r="J138" i="11"/>
  <c r="J336" i="11" l="1"/>
  <c r="K79" i="11"/>
  <c r="J79" i="11"/>
  <c r="L79" i="11"/>
  <c r="L23" i="11" l="1"/>
  <c r="K23" i="11"/>
  <c r="J23" i="11"/>
  <c r="K15" i="11" l="1"/>
  <c r="L15" i="11"/>
  <c r="J15" i="11"/>
  <c r="K96" i="11"/>
  <c r="L96" i="11"/>
  <c r="J96" i="11"/>
  <c r="J171" i="11"/>
  <c r="K171" i="11"/>
  <c r="L108" i="11" l="1"/>
  <c r="K108" i="11"/>
  <c r="J108" i="11"/>
  <c r="L104" i="11"/>
  <c r="K104" i="11"/>
  <c r="J104" i="11"/>
  <c r="L195" i="11" l="1"/>
  <c r="K195" i="11"/>
  <c r="L190" i="11" l="1"/>
  <c r="K190" i="11"/>
  <c r="J190" i="11"/>
  <c r="L180" i="11" l="1"/>
  <c r="K180" i="11"/>
  <c r="J180" i="11"/>
  <c r="L162" i="11"/>
  <c r="L19" i="11" l="1"/>
  <c r="L171" i="11" l="1"/>
  <c r="L175" i="11" l="1"/>
  <c r="K175" i="11"/>
  <c r="J175" i="11"/>
  <c r="L150" i="11" l="1"/>
  <c r="L154" i="11"/>
  <c r="L166" i="11" l="1"/>
  <c r="L146" i="11"/>
  <c r="L133" i="11"/>
  <c r="L128" i="11"/>
  <c r="L124" i="11"/>
  <c r="L120" i="11"/>
  <c r="L116" i="11"/>
  <c r="L112" i="11"/>
  <c r="L100" i="11"/>
  <c r="L91" i="11"/>
  <c r="L87" i="11"/>
  <c r="L83" i="11"/>
  <c r="L75" i="11"/>
  <c r="L71" i="11"/>
  <c r="L67" i="11"/>
  <c r="L63" i="11"/>
  <c r="L59" i="11"/>
  <c r="L55" i="11"/>
  <c r="L51" i="11"/>
  <c r="L47" i="11"/>
  <c r="L39" i="11"/>
  <c r="L43" i="11"/>
  <c r="L35" i="11"/>
  <c r="L31" i="11"/>
  <c r="L27" i="11"/>
  <c r="K162" i="11" l="1"/>
  <c r="J162" i="11"/>
  <c r="K166" i="11" l="1"/>
  <c r="J166" i="11"/>
  <c r="L158" i="11"/>
  <c r="K158" i="11"/>
  <c r="J158" i="11"/>
  <c r="K133" i="11" l="1"/>
  <c r="J133" i="11"/>
  <c r="J55" i="11" l="1"/>
  <c r="K120" i="11" l="1"/>
  <c r="J120" i="11"/>
  <c r="K124" i="11" l="1"/>
  <c r="J124" i="11"/>
  <c r="K71" i="11" l="1"/>
  <c r="J71" i="11"/>
  <c r="K116" i="11"/>
  <c r="J116" i="11"/>
  <c r="K63" i="11" l="1"/>
  <c r="J63" i="11"/>
  <c r="K51" i="11"/>
  <c r="J51" i="11"/>
  <c r="K47" i="11"/>
  <c r="J47" i="11"/>
  <c r="K43" i="11"/>
  <c r="J43" i="11"/>
  <c r="K39" i="11"/>
  <c r="J39" i="11"/>
  <c r="K35" i="11"/>
  <c r="J35" i="11"/>
  <c r="K31" i="11"/>
  <c r="J31" i="11"/>
  <c r="K27" i="11"/>
  <c r="J27" i="11"/>
  <c r="K150" i="11" l="1"/>
  <c r="J150" i="11"/>
  <c r="K154" i="11" l="1"/>
  <c r="J154" i="11"/>
  <c r="L142" i="11" l="1"/>
  <c r="J87" i="11" l="1"/>
  <c r="K87" i="11"/>
  <c r="J83" i="11"/>
  <c r="K83" i="11"/>
  <c r="J75" i="11" l="1"/>
  <c r="K75" i="11"/>
  <c r="J67" i="11"/>
  <c r="K67" i="11"/>
  <c r="J59" i="11"/>
  <c r="K59" i="11"/>
  <c r="K55" i="11"/>
  <c r="J146" i="11"/>
  <c r="K146" i="11"/>
  <c r="J142" i="11"/>
  <c r="K142" i="11"/>
  <c r="J91" i="11"/>
  <c r="K91" i="11"/>
  <c r="J128" i="11"/>
  <c r="K128" i="11"/>
  <c r="J112" i="11"/>
  <c r="K112" i="11"/>
  <c r="J100" i="11"/>
  <c r="K100" i="11"/>
  <c r="J19" i="11"/>
  <c r="K19" i="11"/>
</calcChain>
</file>

<file path=xl/sharedStrings.xml><?xml version="1.0" encoding="utf-8"?>
<sst xmlns="http://schemas.openxmlformats.org/spreadsheetml/2006/main" count="910" uniqueCount="181">
  <si>
    <t>Обеспечение сохранности жилых помещений, закреплённых за детьми-сиротами и детьми, оставшимися без попечения родителей</t>
  </si>
  <si>
    <t>Выплата единовременного пособия при всех формах устройства детей, лишенных родительского попечения, в семью</t>
  </si>
  <si>
    <t>Ответственный исполнитель, соисполнитель</t>
  </si>
  <si>
    <t>Источник финансирования</t>
  </si>
  <si>
    <t>областной бюджет</t>
  </si>
  <si>
    <t>местные бюджеты</t>
  </si>
  <si>
    <t>внебюджетные источники</t>
  </si>
  <si>
    <t>Итого по мероприятию:</t>
  </si>
  <si>
    <t>Итого по основному мероприятию:</t>
  </si>
  <si>
    <t>ПЛАН</t>
  </si>
  <si>
    <t xml:space="preserve">реализации муниципальной  программы </t>
  </si>
  <si>
    <t>Администрация Погарского района</t>
  </si>
  <si>
    <t>Итого по  мероприятию:</t>
  </si>
  <si>
    <t>Отдел  по делам семьи, охране материнства и детства, демографии администрации Погарского  района</t>
  </si>
  <si>
    <t>Администрация Погарского  района</t>
  </si>
  <si>
    <t xml:space="preserve">Мероприятия  по  поддержке детей сирот </t>
  </si>
  <si>
    <t>Итогопо  мероприятию:</t>
  </si>
  <si>
    <t>Администрация  Погарского района</t>
  </si>
  <si>
    <t>Итого по    программе</t>
  </si>
  <si>
    <t>Администрация Погарского района, Отдел  по делам семьи, охране материнства и детства, демографии администрации Погарского  района</t>
  </si>
  <si>
    <t xml:space="preserve">Отдел  культуры, молодежной политики и спорта </t>
  </si>
  <si>
    <t>Отдел  культуры, молодежной политики и спорта</t>
  </si>
  <si>
    <t xml:space="preserve">Комиссия  по  установлению  пенсии за  выслугу  лет,отдел  информационно-правовой и мобилизационной работы, отдел  финансов  и бухгалтерского  учета  администрации  Погарского района  </t>
  </si>
  <si>
    <t>Наименование мероприятия программы</t>
  </si>
  <si>
    <t>Администрация Погарского района, СЦ "Одиссей"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</si>
  <si>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</si>
  <si>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Библиотеки</t>
  </si>
  <si>
    <t>Музеи и постоянные выставки</t>
  </si>
  <si>
    <t>Администрация Погарского района,МУК Музей Погарского района "Радогощ"</t>
  </si>
  <si>
    <t>Спортивно-оздоровительные комплексы и центры</t>
  </si>
  <si>
    <t>Многофункциональный центр</t>
  </si>
  <si>
    <t>Администрация Погарского района, МБУ "МФЦ ПГ и МУ в Погарском районе"</t>
  </si>
  <si>
    <t>Осуществление отдельных государственных полномочий в сфере деятельности по профилактике безнадзорности и правонарушений несовершеннолетних, организации  деятельности административных 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правонарушениях</t>
  </si>
  <si>
    <t>Единая дежурно-диспетчерская служба</t>
  </si>
  <si>
    <t>Администрация Погарского района, ЕДДС Погарского района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</si>
  <si>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</si>
  <si>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Обеспечение сохранности автомобильных дорог местного значения и условий безопасного движения по ним</t>
  </si>
  <si>
    <t>Сектор по обеспечению деятельности  комиссии по делам несовершеннолетних и защите их прав</t>
  </si>
  <si>
    <t>федеральный бюджет</t>
  </si>
  <si>
    <t>Осуществление передаваемых полномочий по предоставлению мер социальной поддержки по оплате жилья и коммунальных услуг отдельным категориям граждан, работающим в учреждениях культуры, находящихся в сельской местности или поселках городского типа на территории Брянской области</t>
  </si>
  <si>
    <t>Осуществление отдельных государственных полномочий по организации проведения на территории Брянской области мероприятий по предупреждению и ликвидации болезней животных, их лечению,защите населения от болезней,общих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</t>
  </si>
  <si>
    <t>Осуществление отдельных государственных полномочий в области охраны труда и уведомительной регистрации территориальных соглашений и коллективных договоров</t>
  </si>
  <si>
    <t>Информационное обеспечение деятельности органов муниципальной власти</t>
  </si>
  <si>
    <t>Обеспечение мероприятий по капитальному ремонту многоквартирных домов</t>
  </si>
  <si>
    <t>2019 год</t>
  </si>
  <si>
    <t>2020 год</t>
  </si>
  <si>
    <t>Осуществление отдельных государственных полномочий по первичному воинскому учету на территориях, где отсутствуют военные комиссариаты</t>
  </si>
  <si>
    <t>Совершенствование системы профилактики правонарушений и усиление борьбы с преступностью</t>
  </si>
  <si>
    <t>Комплексные меры по профилактике терроризма и экстремизма, а также в минимизации и (или) ликвидации последствий проявлений терроризма и экстремизма на территории муниципального образования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</si>
  <si>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</si>
  <si>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Повышение энергетической эффективности и обеспечения энергосбережения</t>
  </si>
  <si>
    <t>Содержание,текущий и капитальный ремонт и обеспечение безопасности гидротехнических сооружений</t>
  </si>
  <si>
    <t>Дворцы и дома культуры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</si>
  <si>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</si>
  <si>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Мероприятия  по работе с семьей, детьми и молодежью</t>
  </si>
  <si>
    <t>Оказание поддержки социально ориентированным некоммерческим организациям</t>
  </si>
  <si>
    <t>Профилактика  безнадзорности и  правонарушений  несовершеннолетних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</si>
  <si>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сохраности библиотечных фондов библиотек</t>
  </si>
  <si>
    <t>Мероприятия по обеспечению жильем молодых семей</t>
  </si>
  <si>
    <t>"Реализация полномочий органов местного самоуправления Погарского района "</t>
  </si>
  <si>
    <t>Код бюджетной классификации</t>
  </si>
  <si>
    <t>Объем средств на реализацию</t>
  </si>
  <si>
    <t>ГРБС</t>
  </si>
  <si>
    <t>МП</t>
  </si>
  <si>
    <t>ПМП</t>
  </si>
  <si>
    <t>ОМ</t>
  </si>
  <si>
    <t>НР</t>
  </si>
  <si>
    <t>2021 год</t>
  </si>
  <si>
    <t>02</t>
  </si>
  <si>
    <t>0</t>
  </si>
  <si>
    <t>00</t>
  </si>
  <si>
    <t>12020</t>
  </si>
  <si>
    <t>916</t>
  </si>
  <si>
    <t>14210</t>
  </si>
  <si>
    <t>16710</t>
  </si>
  <si>
    <t>16721</t>
  </si>
  <si>
    <t xml:space="preserve">Организация 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родителям, подготовку лиц, желающих принять на воспитание в свою семью ребенка, оставшегося без попечения родителей (организация и осуществление деятельности по опеке) </t>
  </si>
  <si>
    <t>16722</t>
  </si>
  <si>
    <t xml:space="preserve">Организация 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родителям, подготовку лиц, желающих принять на воспитание в свою семью ребенка, оставшегося без попечения родителей (подготовка лиц, желающих принять на воспитание в свою семью ребенка, осташегося без опечения родителей) </t>
  </si>
  <si>
    <t>16723</t>
  </si>
  <si>
    <t>17900</t>
  </si>
  <si>
    <t>51180</t>
  </si>
  <si>
    <t>51200</t>
  </si>
  <si>
    <t>52600</t>
  </si>
  <si>
    <t>Обеспечение деятельности главы местной администрации (исполнительно- распорядительного органа муниципального образования)</t>
  </si>
  <si>
    <t>80020</t>
  </si>
  <si>
    <t>Связь основного мероприятия с целевыми показателями</t>
  </si>
  <si>
    <t>Руководство и управление в сфере установленных функций органов местного самоуправления</t>
  </si>
  <si>
    <t>80040</t>
  </si>
  <si>
    <t>Уплата налогов, сборов и иных обязательных платежей</t>
  </si>
  <si>
    <t>83360</t>
  </si>
  <si>
    <t>80070</t>
  </si>
  <si>
    <t>80450</t>
  </si>
  <si>
    <t>80460</t>
  </si>
  <si>
    <t>80480</t>
  </si>
  <si>
    <t>80600</t>
  </si>
  <si>
    <t>80700</t>
  </si>
  <si>
    <t>80710</t>
  </si>
  <si>
    <t>Членские взносы некоммерческим организациям</t>
  </si>
  <si>
    <t>81410</t>
  </si>
  <si>
    <t>81610</t>
  </si>
  <si>
    <t>Компенсация транспортным организациям части потерь в доходах и (или) возмещение затрат, возникающих в результате регулирования тарифов на перевозку пассажирским транспортом по муниципальным маршрутам регулярных перевозок</t>
  </si>
  <si>
    <t>81630</t>
  </si>
  <si>
    <t>81720</t>
  </si>
  <si>
    <t>81830</t>
  </si>
  <si>
    <t>Выплата мунициальных пенсий (доплат к государственным пенсиям)</t>
  </si>
  <si>
    <t>82450</t>
  </si>
  <si>
    <t>82540</t>
  </si>
  <si>
    <t>Реализация переданных полномочий по решению отдельных вопросов местного значения муниципальных районов в соответствии с заключенными договорами в сфере электро-,тепло-, газо-и водоснабжения населения, водоотведения,снабжения населения топливом</t>
  </si>
  <si>
    <t>83710</t>
  </si>
  <si>
    <t xml:space="preserve">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 местного значения в границах населенных пунктов поселения и обеспечение безопасности дорожного движения 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поселений, а также осуществление иных полномочий  в области использования автомобильных дорог и осуществление дорожной деятельности </t>
  </si>
  <si>
    <t>83740</t>
  </si>
  <si>
    <t>84260</t>
  </si>
  <si>
    <t>84270</t>
  </si>
  <si>
    <t>L4970</t>
  </si>
  <si>
    <t>11</t>
  </si>
  <si>
    <t>S9601</t>
  </si>
  <si>
    <t>81120</t>
  </si>
  <si>
    <t>81130</t>
  </si>
  <si>
    <t>81180</t>
  </si>
  <si>
    <t>82360</t>
  </si>
  <si>
    <t>82490</t>
  </si>
  <si>
    <t>83260</t>
  </si>
  <si>
    <t>83300</t>
  </si>
  <si>
    <t>Организация и содержание мест захоронения твердых бытовых отходов (строительство полигона ТБО)</t>
  </si>
  <si>
    <t>Обеспечение развития и укрепления материально-технической базы  домов культуры в населенных пунктах с числом жителей до 50 тыс.человек (ремонт Витемлянского ДК)</t>
  </si>
  <si>
    <t>6,7,8,9,10,11</t>
  </si>
  <si>
    <t>итого</t>
  </si>
  <si>
    <t>Бюджетные инвестиции в объекты капитального строительства муниципальной собственности</t>
  </si>
  <si>
    <t>81680</t>
  </si>
  <si>
    <t>L4670</t>
  </si>
  <si>
    <t>S1270</t>
  </si>
  <si>
    <t>Мероприятия по развитию сельского хозяйства</t>
  </si>
  <si>
    <t>83320</t>
  </si>
  <si>
    <t>Поддержка отрасли культуры (подключение муниципальных общедоступных библиотек к сети Интернет (Юдиновская поселенческая библиотека-структурное подразделение "МБУК Централизованная библиотечная система Погарского района")</t>
  </si>
  <si>
    <t>L5190</t>
  </si>
  <si>
    <t>Поддержка отрасли культуры (подключение муниципальных общедоступных библиотек к сети Интернет (Сопычевская поселенческая библиотека-структурное подразделение "МБУК Централизованная библиотечная система Погарского района")</t>
  </si>
  <si>
    <t>Поддержка отрасли культуры (государственная поддержка лучших сельских учреждений культуры (Долботовский сельский дом культуры-структурное подразделение МБУК "Погарский Районный Дом Культуры")</t>
  </si>
  <si>
    <t>Организация и содержание мест захоронения твердых бытовых отходов (рекультивация свалки, оплата электроэнергии на полигоне ТБО)</t>
  </si>
  <si>
    <t>S2800</t>
  </si>
  <si>
    <t>Отдельные мероприятия по развитию культуры, культурного наследия, туризма, обеспечению устойчивого развития социально-культурных составляющих качества жизни населения (софинансирование на ремонтные работы здания Юдиновского сельского Дома культуры -структурное подразделение МБУК "Погарский Районный Дом Культуры")</t>
  </si>
  <si>
    <t>S4240</t>
  </si>
  <si>
    <t>52430</t>
  </si>
  <si>
    <t>82400</t>
  </si>
  <si>
    <t>S3450</t>
  </si>
  <si>
    <t>Отдельные мероприятия по развитию культуры, культурного наследия, туризма, обеспечению устойчивого развития социально-культурных составляющих качества жизни населения (приобретение комплектов звукоусилительного оборудования для МБУК Музей</t>
  </si>
  <si>
    <t>Подготовка объектов ЖКХ к зиме (капитальный ремонт напорного канализационного коллектора в п.Вадьковка)</t>
  </si>
  <si>
    <t>Мероприятия по развитию культуры (проверка сметы, изготовление ПСД на ремонт Юдиновского СДК)</t>
  </si>
  <si>
    <t>Строительство и реконструкция  (модернизация) объектов питьевого водоснабжения (строительство системы водоснабжения с.Лобки Погарского района)</t>
  </si>
  <si>
    <t>Софинансирование объектов капитальных вложений муниципальной собственности (строительство водозаборного сооружения в с.Андрейковичи)</t>
  </si>
  <si>
    <t>Отдельные мероприятия по развитию культуры, культурного наследия, туризма, обеспечению устойчивого развития социально-культурных составляющих качества жизни населения (приобретение и установка металлической двери для Савостьяновского сельского клуба - СП МБУК "Погарский РДК")</t>
  </si>
  <si>
    <t>Мероприятия по землеустройству и землепользованию</t>
  </si>
  <si>
    <t>80910</t>
  </si>
  <si>
    <t>Приобретение специализированной техники для предприятий ЖКХ</t>
  </si>
  <si>
    <t>S3430</t>
  </si>
  <si>
    <t>Отдельные мероприятия по развитию спорта (приобретение строительных материалов и материальных запасов для МБУ ФОК Погарского района)</t>
  </si>
  <si>
    <t>S7640</t>
  </si>
  <si>
    <t xml:space="preserve">Приложение 2 к муниципальной программе  </t>
  </si>
  <si>
    <t xml:space="preserve">Управление муниципальными финансами Погарского района  </t>
  </si>
  <si>
    <t>2022 год</t>
  </si>
  <si>
    <t>12510</t>
  </si>
  <si>
    <t>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территорий</t>
  </si>
  <si>
    <t>83750</t>
  </si>
  <si>
    <t xml:space="preserve"> Мероприятия в сфере коммунального хозяйства</t>
  </si>
  <si>
    <t>81740</t>
  </si>
  <si>
    <t>Подготовка объектов ЖКХ к зиме</t>
  </si>
  <si>
    <t>G</t>
  </si>
  <si>
    <t>55</t>
  </si>
  <si>
    <t>2430</t>
  </si>
  <si>
    <t>Обеспечение развития и укрепления материально-технической базы  домов культуры в населенных пунктах с числом жителей до 50 тыс.человек</t>
  </si>
  <si>
    <t>Организация 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родителям, подготовку лиц, желающих принять на воспитание в свою семью ребенка, оставшегося без попечения родителей (выплата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родителям)</t>
  </si>
  <si>
    <t>R0820</t>
  </si>
  <si>
    <t>Бюджетные инвестиции в объекты капитального строительства муниципальной собственности (строительство полигона ТБО в пгт. Погар)</t>
  </si>
  <si>
    <t xml:space="preserve"> Строительство и реконструкция (модернизация) объектов питьевого водоснабжения </t>
  </si>
  <si>
    <t xml:space="preserve">Приложение 1 к постановлению администрации Погарского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</si>
  <si>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Отдельные мероприятия по развитию культуры, культурного наследия, туризма, обеспечению устойчивого развития социально-культурных составляющих качества жизни населения (ремонт объектов культуры Кистерского ДК и Вадьковского ДК)</t>
  </si>
  <si>
    <t>от 10.03.2020г.№245</t>
  </si>
  <si>
    <t>Поддержка отрасли культуры (государственная поддержка лучших работников сельских учреждений культуры (Загуменного Николая Дмитриевича, заведующего Кистерским СДК-структурного одразделения МБУК "Погарский РДК")</t>
  </si>
  <si>
    <t>Поддержка отрасли культуры (подключение муниципальных общедоступных библиотек к сети Интернет (Долботовская поселенческая библиотека-структурное подразделение "МБУК Централизованная библиотечная система Погарского района")</t>
  </si>
  <si>
    <t>Поддержка отрасли культуры (подключение муниципальных общедоступных библиотек к сети Интернет (Гриневская поселенческая библиотека-структурное подразделение "МБУК Централизованная библиотечная система Погарского района")</t>
  </si>
  <si>
    <t>Поддержка отрасли культуры (подключение муниципальных общедоступных библиотек к сети Интернет (Витемлянская поселенческая библиотека-структурное подразделение "МБУК Централизованная библиотечная система Погарского района")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</si>
</sst>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Fill="1"/>
    <xf numFmtId="164" fontId="1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/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left" vertical="center" indent="15"/>
    </xf>
    <xf numFmtId="0" fontId="2" fillId="0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0"/>
  <sheetViews>
    <sheetView tabSelected="1" view="pageBreakPreview" zoomScale="80" zoomScaleNormal="50" zoomScaleSheetLayoutView="80" workbookViewId="0"/>
  </sheetViews>
  <sheetFormatPr defaultColWidth="2.7109375" defaultRowHeight="55.15" customHeight="1" x14ac:dyDescent="0.25"/>
  <cols>
    <col min="1" max="1" width="7.140625" style="31" customWidth="1"/>
    <col min="2" max="2" width="37" style="9" customWidth="1"/>
    <col min="3" max="3" width="18.5703125" style="2" customWidth="1"/>
    <col min="4" max="4" width="24" style="2" customWidth="1"/>
    <col min="5" max="5" width="11.28515625" style="2" customWidth="1"/>
    <col min="6" max="6" width="10.140625" style="2" customWidth="1"/>
    <col min="7" max="7" width="11.140625" style="2" customWidth="1"/>
    <col min="8" max="8" width="8.28515625" style="2" customWidth="1"/>
    <col min="9" max="9" width="9.28515625" style="2" customWidth="1"/>
    <col min="10" max="10" width="16.28515625" style="7" customWidth="1"/>
    <col min="11" max="11" width="17" style="7" customWidth="1"/>
    <col min="12" max="12" width="17.140625" style="7" customWidth="1"/>
    <col min="13" max="13" width="16.28515625" style="7" customWidth="1"/>
    <col min="14" max="14" width="48.5703125" style="19" customWidth="1"/>
    <col min="15" max="15" width="5.5703125" style="8" customWidth="1"/>
    <col min="16" max="16384" width="2.7109375" style="1"/>
  </cols>
  <sheetData>
    <row r="1" spans="1:15" ht="27.6" customHeight="1" x14ac:dyDescent="0.3">
      <c r="J1" s="26" t="s">
        <v>174</v>
      </c>
      <c r="K1" s="26"/>
      <c r="L1" s="23"/>
      <c r="M1" s="26"/>
      <c r="N1" s="23"/>
      <c r="O1" s="27"/>
    </row>
    <row r="2" spans="1:15" ht="25.15" customHeight="1" x14ac:dyDescent="0.3">
      <c r="J2" s="26" t="s">
        <v>176</v>
      </c>
      <c r="K2" s="26"/>
      <c r="L2" s="4"/>
      <c r="M2" s="26"/>
      <c r="N2" s="25"/>
      <c r="O2" s="27"/>
    </row>
    <row r="3" spans="1:15" ht="33" customHeight="1" x14ac:dyDescent="0.3">
      <c r="J3" s="26" t="s">
        <v>157</v>
      </c>
      <c r="K3" s="26"/>
      <c r="L3" s="4"/>
      <c r="M3" s="26"/>
      <c r="N3" s="25"/>
      <c r="O3" s="4"/>
    </row>
    <row r="4" spans="1:15" ht="25.15" customHeight="1" x14ac:dyDescent="0.3">
      <c r="J4" s="26" t="s">
        <v>158</v>
      </c>
      <c r="K4" s="26"/>
      <c r="L4" s="4"/>
      <c r="M4" s="26"/>
      <c r="N4" s="25"/>
      <c r="O4" s="27"/>
    </row>
    <row r="5" spans="1:15" ht="21" customHeight="1" x14ac:dyDescent="0.25">
      <c r="B5" s="4"/>
      <c r="C5" s="4"/>
      <c r="D5" s="4"/>
      <c r="E5" s="4"/>
      <c r="F5" s="4"/>
      <c r="G5" s="4"/>
      <c r="H5" s="4"/>
      <c r="I5" s="4"/>
      <c r="J5" s="3"/>
      <c r="K5" s="56"/>
      <c r="L5" s="56"/>
      <c r="M5" s="56"/>
      <c r="N5" s="56"/>
    </row>
    <row r="6" spans="1:15" ht="25.15" customHeight="1" x14ac:dyDescent="0.25">
      <c r="B6" s="57" t="s">
        <v>9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5" ht="28.15" customHeight="1" x14ac:dyDescent="0.25">
      <c r="B7" s="57" t="s">
        <v>10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5" ht="31.15" customHeight="1" x14ac:dyDescent="0.25">
      <c r="B8" s="57" t="s">
        <v>59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5" ht="55.15" customHeight="1" x14ac:dyDescent="0.25">
      <c r="A9" s="53"/>
      <c r="B9" s="42" t="s">
        <v>23</v>
      </c>
      <c r="C9" s="42" t="s">
        <v>2</v>
      </c>
      <c r="D9" s="42" t="s">
        <v>3</v>
      </c>
      <c r="E9" s="71" t="s">
        <v>60</v>
      </c>
      <c r="F9" s="72"/>
      <c r="G9" s="72"/>
      <c r="H9" s="72"/>
      <c r="I9" s="73"/>
      <c r="J9" s="71" t="s">
        <v>61</v>
      </c>
      <c r="K9" s="72"/>
      <c r="L9" s="72"/>
      <c r="M9" s="72"/>
      <c r="N9" s="58" t="s">
        <v>86</v>
      </c>
    </row>
    <row r="10" spans="1:15" ht="55.15" customHeight="1" x14ac:dyDescent="0.25">
      <c r="A10" s="37"/>
      <c r="B10" s="43"/>
      <c r="C10" s="43"/>
      <c r="D10" s="43"/>
      <c r="E10" s="42" t="s">
        <v>62</v>
      </c>
      <c r="F10" s="42" t="s">
        <v>63</v>
      </c>
      <c r="G10" s="42" t="s">
        <v>64</v>
      </c>
      <c r="H10" s="42" t="s">
        <v>65</v>
      </c>
      <c r="I10" s="42" t="s">
        <v>66</v>
      </c>
      <c r="J10" s="74" t="s">
        <v>44</v>
      </c>
      <c r="K10" s="74" t="s">
        <v>45</v>
      </c>
      <c r="L10" s="74" t="s">
        <v>67</v>
      </c>
      <c r="M10" s="74" t="s">
        <v>159</v>
      </c>
      <c r="N10" s="59"/>
    </row>
    <row r="11" spans="1:15" ht="10.5" customHeight="1" x14ac:dyDescent="0.25">
      <c r="A11" s="38"/>
      <c r="B11" s="44"/>
      <c r="C11" s="44"/>
      <c r="D11" s="44"/>
      <c r="E11" s="44"/>
      <c r="F11" s="44"/>
      <c r="G11" s="44"/>
      <c r="H11" s="44"/>
      <c r="I11" s="44"/>
      <c r="J11" s="75"/>
      <c r="K11" s="75"/>
      <c r="L11" s="75"/>
      <c r="M11" s="75"/>
      <c r="N11" s="60"/>
    </row>
    <row r="12" spans="1:15" s="2" customFormat="1" ht="55.15" customHeight="1" x14ac:dyDescent="0.25">
      <c r="A12" s="53">
        <v>1</v>
      </c>
      <c r="B12" s="47" t="s">
        <v>84</v>
      </c>
      <c r="C12" s="52" t="s">
        <v>11</v>
      </c>
      <c r="D12" s="21" t="s">
        <v>4</v>
      </c>
      <c r="E12" s="11"/>
      <c r="F12" s="11"/>
      <c r="G12" s="11"/>
      <c r="H12" s="11"/>
      <c r="I12" s="11"/>
      <c r="J12" s="22"/>
      <c r="K12" s="36"/>
      <c r="L12" s="22"/>
      <c r="M12" s="22"/>
      <c r="N12" s="42"/>
      <c r="O12" s="8"/>
    </row>
    <row r="13" spans="1:15" s="2" customFormat="1" ht="55.15" customHeight="1" x14ac:dyDescent="0.25">
      <c r="A13" s="37"/>
      <c r="B13" s="48"/>
      <c r="C13" s="54"/>
      <c r="D13" s="21" t="s">
        <v>5</v>
      </c>
      <c r="E13" s="12">
        <v>916</v>
      </c>
      <c r="F13" s="12" t="s">
        <v>68</v>
      </c>
      <c r="G13" s="12" t="s">
        <v>69</v>
      </c>
      <c r="H13" s="12" t="s">
        <v>70</v>
      </c>
      <c r="I13" s="12" t="s">
        <v>85</v>
      </c>
      <c r="J13" s="22">
        <f>1295920-28358+20127</f>
        <v>1287689</v>
      </c>
      <c r="K13" s="36">
        <v>1451095</v>
      </c>
      <c r="L13" s="22">
        <v>1451095</v>
      </c>
      <c r="M13" s="22">
        <v>1451095</v>
      </c>
      <c r="N13" s="43"/>
      <c r="O13" s="8"/>
    </row>
    <row r="14" spans="1:15" s="2" customFormat="1" ht="55.15" customHeight="1" x14ac:dyDescent="0.25">
      <c r="A14" s="37"/>
      <c r="B14" s="48"/>
      <c r="C14" s="54"/>
      <c r="D14" s="21" t="s">
        <v>6</v>
      </c>
      <c r="E14" s="11"/>
      <c r="F14" s="11"/>
      <c r="G14" s="11"/>
      <c r="H14" s="11"/>
      <c r="I14" s="11"/>
      <c r="J14" s="22"/>
      <c r="K14" s="36"/>
      <c r="L14" s="22"/>
      <c r="M14" s="22"/>
      <c r="N14" s="43"/>
      <c r="O14" s="8"/>
    </row>
    <row r="15" spans="1:15" s="2" customFormat="1" ht="55.15" customHeight="1" x14ac:dyDescent="0.25">
      <c r="A15" s="38"/>
      <c r="B15" s="49"/>
      <c r="C15" s="54"/>
      <c r="D15" s="14" t="s">
        <v>12</v>
      </c>
      <c r="E15" s="11"/>
      <c r="F15" s="11"/>
      <c r="G15" s="11"/>
      <c r="H15" s="11"/>
      <c r="I15" s="11"/>
      <c r="J15" s="15">
        <f>J12+J13+J14</f>
        <v>1287689</v>
      </c>
      <c r="K15" s="15">
        <f t="shared" ref="K15:L15" si="0">K12+K13+K14</f>
        <v>1451095</v>
      </c>
      <c r="L15" s="15">
        <f t="shared" si="0"/>
        <v>1451095</v>
      </c>
      <c r="M15" s="15">
        <f>M12+M13+M14</f>
        <v>1451095</v>
      </c>
      <c r="N15" s="44"/>
      <c r="O15" s="8"/>
    </row>
    <row r="16" spans="1:15" s="2" customFormat="1" ht="55.15" customHeight="1" x14ac:dyDescent="0.25">
      <c r="A16" s="53">
        <v>2</v>
      </c>
      <c r="B16" s="45" t="s">
        <v>87</v>
      </c>
      <c r="C16" s="52" t="s">
        <v>11</v>
      </c>
      <c r="D16" s="21" t="s">
        <v>4</v>
      </c>
      <c r="E16" s="11"/>
      <c r="F16" s="11"/>
      <c r="G16" s="11"/>
      <c r="H16" s="11"/>
      <c r="I16" s="11"/>
      <c r="J16" s="16"/>
      <c r="K16" s="16"/>
      <c r="L16" s="16"/>
      <c r="M16" s="16"/>
      <c r="N16" s="50"/>
      <c r="O16" s="8"/>
    </row>
    <row r="17" spans="1:15" s="2" customFormat="1" ht="55.15" customHeight="1" x14ac:dyDescent="0.25">
      <c r="A17" s="37"/>
      <c r="B17" s="46"/>
      <c r="C17" s="54"/>
      <c r="D17" s="21" t="s">
        <v>5</v>
      </c>
      <c r="E17" s="12" t="s">
        <v>72</v>
      </c>
      <c r="F17" s="12" t="s">
        <v>68</v>
      </c>
      <c r="G17" s="12" t="s">
        <v>69</v>
      </c>
      <c r="H17" s="12" t="s">
        <v>70</v>
      </c>
      <c r="I17" s="12" t="s">
        <v>88</v>
      </c>
      <c r="J17" s="13">
        <f>20607155-49922+1202000+1714966+75000+56680.9</f>
        <v>23605879.899999999</v>
      </c>
      <c r="K17" s="13">
        <f>23365957+1350800+5060000</f>
        <v>29776757</v>
      </c>
      <c r="L17" s="13">
        <v>23365957</v>
      </c>
      <c r="M17" s="13">
        <v>23365957</v>
      </c>
      <c r="N17" s="55"/>
      <c r="O17" s="8"/>
    </row>
    <row r="18" spans="1:15" s="2" customFormat="1" ht="55.15" customHeight="1" x14ac:dyDescent="0.25">
      <c r="A18" s="37"/>
      <c r="B18" s="46"/>
      <c r="C18" s="54"/>
      <c r="D18" s="21" t="s">
        <v>6</v>
      </c>
      <c r="E18" s="10"/>
      <c r="F18" s="10"/>
      <c r="G18" s="10"/>
      <c r="H18" s="10"/>
      <c r="I18" s="10"/>
      <c r="J18" s="13"/>
      <c r="K18" s="13"/>
      <c r="L18" s="13"/>
      <c r="M18" s="13"/>
      <c r="N18" s="55"/>
      <c r="O18" s="8"/>
    </row>
    <row r="19" spans="1:15" s="2" customFormat="1" ht="55.15" customHeight="1" x14ac:dyDescent="0.25">
      <c r="A19" s="38"/>
      <c r="B19" s="46"/>
      <c r="C19" s="54"/>
      <c r="D19" s="14" t="s">
        <v>12</v>
      </c>
      <c r="E19" s="11"/>
      <c r="F19" s="11"/>
      <c r="G19" s="11"/>
      <c r="H19" s="11"/>
      <c r="I19" s="11"/>
      <c r="J19" s="5">
        <f t="shared" ref="J19:L19" si="1">J16+J17+J18</f>
        <v>23605879.899999999</v>
      </c>
      <c r="K19" s="5">
        <f>K16+K17+K18</f>
        <v>29776757</v>
      </c>
      <c r="L19" s="5">
        <f t="shared" si="1"/>
        <v>23365957</v>
      </c>
      <c r="M19" s="5">
        <f t="shared" ref="M19" si="2">M16+M17+M18</f>
        <v>23365957</v>
      </c>
      <c r="N19" s="55"/>
      <c r="O19" s="8"/>
    </row>
    <row r="20" spans="1:15" s="2" customFormat="1" ht="55.15" customHeight="1" x14ac:dyDescent="0.25">
      <c r="A20" s="53">
        <v>3</v>
      </c>
      <c r="B20" s="45" t="s">
        <v>89</v>
      </c>
      <c r="C20" s="52" t="s">
        <v>11</v>
      </c>
      <c r="D20" s="21" t="s">
        <v>4</v>
      </c>
      <c r="E20" s="11"/>
      <c r="F20" s="11"/>
      <c r="G20" s="11"/>
      <c r="H20" s="11"/>
      <c r="I20" s="11"/>
      <c r="J20" s="16"/>
      <c r="K20" s="16"/>
      <c r="L20" s="16"/>
      <c r="M20" s="16"/>
      <c r="N20" s="50"/>
      <c r="O20" s="8"/>
    </row>
    <row r="21" spans="1:15" s="2" customFormat="1" ht="55.15" customHeight="1" x14ac:dyDescent="0.25">
      <c r="A21" s="37"/>
      <c r="B21" s="46"/>
      <c r="C21" s="54"/>
      <c r="D21" s="21" t="s">
        <v>5</v>
      </c>
      <c r="E21" s="12" t="s">
        <v>72</v>
      </c>
      <c r="F21" s="12" t="s">
        <v>68</v>
      </c>
      <c r="G21" s="12" t="s">
        <v>69</v>
      </c>
      <c r="H21" s="12" t="s">
        <v>70</v>
      </c>
      <c r="I21" s="12" t="s">
        <v>90</v>
      </c>
      <c r="J21" s="13">
        <f>97000+78280-75000-1555.9</f>
        <v>98724.1</v>
      </c>
      <c r="K21" s="13">
        <f>93694+1000</f>
        <v>94694</v>
      </c>
      <c r="L21" s="13">
        <f t="shared" ref="L21:M21" si="3">93694+1000</f>
        <v>94694</v>
      </c>
      <c r="M21" s="13">
        <f t="shared" si="3"/>
        <v>94694</v>
      </c>
      <c r="N21" s="55"/>
      <c r="O21" s="8"/>
    </row>
    <row r="22" spans="1:15" s="2" customFormat="1" ht="55.15" customHeight="1" x14ac:dyDescent="0.25">
      <c r="A22" s="37"/>
      <c r="B22" s="46"/>
      <c r="C22" s="54"/>
      <c r="D22" s="21" t="s">
        <v>6</v>
      </c>
      <c r="E22" s="10"/>
      <c r="F22" s="10"/>
      <c r="G22" s="10"/>
      <c r="H22" s="10"/>
      <c r="I22" s="10"/>
      <c r="J22" s="13"/>
      <c r="K22" s="13"/>
      <c r="L22" s="13"/>
      <c r="M22" s="13"/>
      <c r="N22" s="55"/>
      <c r="O22" s="8"/>
    </row>
    <row r="23" spans="1:15" s="2" customFormat="1" ht="55.15" customHeight="1" x14ac:dyDescent="0.25">
      <c r="A23" s="38"/>
      <c r="B23" s="46"/>
      <c r="C23" s="54"/>
      <c r="D23" s="14" t="s">
        <v>12</v>
      </c>
      <c r="E23" s="11"/>
      <c r="F23" s="11"/>
      <c r="G23" s="11"/>
      <c r="H23" s="11"/>
      <c r="I23" s="11"/>
      <c r="J23" s="5">
        <f t="shared" ref="J23" si="4">J20+J21+J22</f>
        <v>98724.1</v>
      </c>
      <c r="K23" s="5">
        <f>K20+K21+K22</f>
        <v>94694</v>
      </c>
      <c r="L23" s="5">
        <f t="shared" ref="L23:M23" si="5">L20+L21+L22</f>
        <v>94694</v>
      </c>
      <c r="M23" s="5">
        <f t="shared" si="5"/>
        <v>94694</v>
      </c>
      <c r="N23" s="55"/>
      <c r="O23" s="8"/>
    </row>
    <row r="24" spans="1:15" s="30" customFormat="1" ht="55.15" customHeight="1" x14ac:dyDescent="0.25">
      <c r="A24" s="53">
        <v>4</v>
      </c>
      <c r="B24" s="45" t="s">
        <v>26</v>
      </c>
      <c r="C24" s="52" t="s">
        <v>11</v>
      </c>
      <c r="D24" s="20" t="s">
        <v>4</v>
      </c>
      <c r="E24" s="12"/>
      <c r="F24" s="12"/>
      <c r="G24" s="12"/>
      <c r="H24" s="12"/>
      <c r="I24" s="12"/>
      <c r="J24" s="13"/>
      <c r="K24" s="13"/>
      <c r="L24" s="13"/>
      <c r="M24" s="13"/>
      <c r="N24" s="50">
        <v>1</v>
      </c>
      <c r="O24" s="29"/>
    </row>
    <row r="25" spans="1:15" s="30" customFormat="1" ht="55.15" customHeight="1" x14ac:dyDescent="0.25">
      <c r="A25" s="37"/>
      <c r="B25" s="46"/>
      <c r="C25" s="54"/>
      <c r="D25" s="20" t="s">
        <v>5</v>
      </c>
      <c r="E25" s="12" t="s">
        <v>72</v>
      </c>
      <c r="F25" s="12" t="s">
        <v>68</v>
      </c>
      <c r="G25" s="12" t="s">
        <v>69</v>
      </c>
      <c r="H25" s="12" t="s">
        <v>70</v>
      </c>
      <c r="I25" s="12" t="s">
        <v>92</v>
      </c>
      <c r="J25" s="13">
        <f>3318857-66000</f>
        <v>3252857</v>
      </c>
      <c r="K25" s="13">
        <v>3408828</v>
      </c>
      <c r="L25" s="13">
        <v>3408828</v>
      </c>
      <c r="M25" s="13">
        <v>3408828</v>
      </c>
      <c r="N25" s="50"/>
      <c r="O25" s="29"/>
    </row>
    <row r="26" spans="1:15" s="30" customFormat="1" ht="55.15" customHeight="1" x14ac:dyDescent="0.25">
      <c r="A26" s="37"/>
      <c r="B26" s="46"/>
      <c r="C26" s="54"/>
      <c r="D26" s="20" t="s">
        <v>6</v>
      </c>
      <c r="E26" s="12"/>
      <c r="F26" s="12"/>
      <c r="G26" s="12"/>
      <c r="H26" s="12"/>
      <c r="I26" s="12"/>
      <c r="J26" s="16"/>
      <c r="K26" s="16"/>
      <c r="L26" s="16"/>
      <c r="M26" s="16"/>
      <c r="N26" s="50"/>
      <c r="O26" s="29"/>
    </row>
    <row r="27" spans="1:15" s="30" customFormat="1" ht="55.15" customHeight="1" x14ac:dyDescent="0.25">
      <c r="A27" s="38"/>
      <c r="B27" s="46"/>
      <c r="C27" s="54"/>
      <c r="D27" s="14" t="s">
        <v>7</v>
      </c>
      <c r="E27" s="11"/>
      <c r="F27" s="11"/>
      <c r="G27" s="11"/>
      <c r="H27" s="11"/>
      <c r="I27" s="11"/>
      <c r="J27" s="5">
        <f>J24+J25+J26</f>
        <v>3252857</v>
      </c>
      <c r="K27" s="5">
        <f t="shared" ref="K27:L27" si="6">K24+K25+K26</f>
        <v>3408828</v>
      </c>
      <c r="L27" s="5">
        <f t="shared" si="6"/>
        <v>3408828</v>
      </c>
      <c r="M27" s="5">
        <f>M24+M25+M26</f>
        <v>3408828</v>
      </c>
      <c r="N27" s="50"/>
      <c r="O27" s="29"/>
    </row>
    <row r="28" spans="1:15" s="30" customFormat="1" ht="55.15" customHeight="1" x14ac:dyDescent="0.25">
      <c r="A28" s="53">
        <v>5</v>
      </c>
      <c r="B28" s="45" t="s">
        <v>27</v>
      </c>
      <c r="C28" s="52" t="s">
        <v>28</v>
      </c>
      <c r="D28" s="20" t="s">
        <v>4</v>
      </c>
      <c r="E28" s="12"/>
      <c r="F28" s="12"/>
      <c r="G28" s="12"/>
      <c r="H28" s="12"/>
      <c r="I28" s="12"/>
      <c r="J28" s="13"/>
      <c r="K28" s="13"/>
      <c r="L28" s="13"/>
      <c r="M28" s="13"/>
      <c r="N28" s="50">
        <v>2</v>
      </c>
      <c r="O28" s="29"/>
    </row>
    <row r="29" spans="1:15" s="30" customFormat="1" ht="55.15" customHeight="1" x14ac:dyDescent="0.25">
      <c r="A29" s="37"/>
      <c r="B29" s="46"/>
      <c r="C29" s="54"/>
      <c r="D29" s="20" t="s">
        <v>5</v>
      </c>
      <c r="E29" s="12" t="s">
        <v>72</v>
      </c>
      <c r="F29" s="12" t="s">
        <v>68</v>
      </c>
      <c r="G29" s="12" t="s">
        <v>69</v>
      </c>
      <c r="H29" s="12" t="s">
        <v>70</v>
      </c>
      <c r="I29" s="12" t="s">
        <v>93</v>
      </c>
      <c r="J29" s="13">
        <v>2163155</v>
      </c>
      <c r="K29" s="13">
        <v>2316000</v>
      </c>
      <c r="L29" s="13">
        <v>2316000</v>
      </c>
      <c r="M29" s="13">
        <v>2316000</v>
      </c>
      <c r="N29" s="50"/>
      <c r="O29" s="29"/>
    </row>
    <row r="30" spans="1:15" s="30" customFormat="1" ht="55.15" customHeight="1" x14ac:dyDescent="0.25">
      <c r="A30" s="37"/>
      <c r="B30" s="46"/>
      <c r="C30" s="54"/>
      <c r="D30" s="20" t="s">
        <v>6</v>
      </c>
      <c r="E30" s="12"/>
      <c r="F30" s="12"/>
      <c r="G30" s="12"/>
      <c r="H30" s="12"/>
      <c r="I30" s="12"/>
      <c r="J30" s="13"/>
      <c r="K30" s="13"/>
      <c r="L30" s="13"/>
      <c r="M30" s="13"/>
      <c r="N30" s="50"/>
      <c r="O30" s="29"/>
    </row>
    <row r="31" spans="1:15" s="30" customFormat="1" ht="55.15" customHeight="1" x14ac:dyDescent="0.25">
      <c r="A31" s="38"/>
      <c r="B31" s="46"/>
      <c r="C31" s="54"/>
      <c r="D31" s="14" t="s">
        <v>7</v>
      </c>
      <c r="E31" s="11"/>
      <c r="F31" s="11"/>
      <c r="G31" s="11"/>
      <c r="H31" s="11"/>
      <c r="I31" s="11"/>
      <c r="J31" s="5">
        <f>J28+J29+J30</f>
        <v>2163155</v>
      </c>
      <c r="K31" s="5">
        <f t="shared" ref="K31:L31" si="7">K28+K29+K30</f>
        <v>2316000</v>
      </c>
      <c r="L31" s="5">
        <f t="shared" si="7"/>
        <v>2316000</v>
      </c>
      <c r="M31" s="5">
        <f>M28+M29+M30</f>
        <v>2316000</v>
      </c>
      <c r="N31" s="50"/>
      <c r="O31" s="29"/>
    </row>
    <row r="32" spans="1:15" s="2" customFormat="1" ht="55.15" customHeight="1" x14ac:dyDescent="0.25">
      <c r="A32" s="53">
        <v>6</v>
      </c>
      <c r="B32" s="45" t="s">
        <v>53</v>
      </c>
      <c r="C32" s="52" t="s">
        <v>11</v>
      </c>
      <c r="D32" s="21" t="s">
        <v>4</v>
      </c>
      <c r="E32" s="10"/>
      <c r="F32" s="10"/>
      <c r="G32" s="10"/>
      <c r="H32" s="10"/>
      <c r="I32" s="10"/>
      <c r="J32" s="13"/>
      <c r="K32" s="13"/>
      <c r="L32" s="13"/>
      <c r="M32" s="13"/>
      <c r="N32" s="50"/>
      <c r="O32" s="8"/>
    </row>
    <row r="33" spans="1:15" s="2" customFormat="1" ht="55.15" customHeight="1" x14ac:dyDescent="0.25">
      <c r="A33" s="37"/>
      <c r="B33" s="46"/>
      <c r="C33" s="54"/>
      <c r="D33" s="21" t="s">
        <v>5</v>
      </c>
      <c r="E33" s="10" t="s">
        <v>72</v>
      </c>
      <c r="F33" s="10" t="s">
        <v>68</v>
      </c>
      <c r="G33" s="10" t="s">
        <v>69</v>
      </c>
      <c r="H33" s="10" t="s">
        <v>70</v>
      </c>
      <c r="I33" s="10" t="s">
        <v>112</v>
      </c>
      <c r="J33" s="13">
        <f>9200000+250000</f>
        <v>9450000</v>
      </c>
      <c r="K33" s="13">
        <v>9800000</v>
      </c>
      <c r="L33" s="13">
        <v>9800000</v>
      </c>
      <c r="M33" s="13">
        <v>9800000</v>
      </c>
      <c r="N33" s="50"/>
      <c r="O33" s="8"/>
    </row>
    <row r="34" spans="1:15" s="2" customFormat="1" ht="55.15" customHeight="1" x14ac:dyDescent="0.25">
      <c r="A34" s="37"/>
      <c r="B34" s="46"/>
      <c r="C34" s="54"/>
      <c r="D34" s="21" t="s">
        <v>6</v>
      </c>
      <c r="E34" s="10"/>
      <c r="F34" s="10"/>
      <c r="G34" s="10"/>
      <c r="H34" s="10"/>
      <c r="I34" s="10"/>
      <c r="J34" s="13"/>
      <c r="K34" s="13"/>
      <c r="L34" s="13"/>
      <c r="M34" s="13"/>
      <c r="N34" s="50"/>
      <c r="O34" s="8"/>
    </row>
    <row r="35" spans="1:15" s="2" customFormat="1" ht="55.15" customHeight="1" x14ac:dyDescent="0.25">
      <c r="A35" s="38"/>
      <c r="B35" s="46"/>
      <c r="C35" s="54"/>
      <c r="D35" s="14" t="s">
        <v>7</v>
      </c>
      <c r="E35" s="11"/>
      <c r="F35" s="11"/>
      <c r="G35" s="11"/>
      <c r="H35" s="11"/>
      <c r="I35" s="11"/>
      <c r="J35" s="5">
        <f>J32+J33+J34</f>
        <v>9450000</v>
      </c>
      <c r="K35" s="5">
        <f t="shared" ref="K35:L35" si="8">K32+K33+K34</f>
        <v>9800000</v>
      </c>
      <c r="L35" s="5">
        <f t="shared" si="8"/>
        <v>9800000</v>
      </c>
      <c r="M35" s="5">
        <f>M32+M33+M34</f>
        <v>9800000</v>
      </c>
      <c r="N35" s="50"/>
      <c r="O35" s="8"/>
    </row>
    <row r="36" spans="1:15" s="2" customFormat="1" ht="55.15" customHeight="1" x14ac:dyDescent="0.25">
      <c r="A36" s="53">
        <v>7</v>
      </c>
      <c r="B36" s="45" t="s">
        <v>52</v>
      </c>
      <c r="C36" s="52" t="s">
        <v>11</v>
      </c>
      <c r="D36" s="21" t="s">
        <v>4</v>
      </c>
      <c r="E36" s="10"/>
      <c r="F36" s="10"/>
      <c r="G36" s="10"/>
      <c r="H36" s="10"/>
      <c r="I36" s="10"/>
      <c r="J36" s="13"/>
      <c r="K36" s="13"/>
      <c r="L36" s="13"/>
      <c r="M36" s="13"/>
      <c r="N36" s="50"/>
      <c r="O36" s="8"/>
    </row>
    <row r="37" spans="1:15" s="2" customFormat="1" ht="55.15" customHeight="1" x14ac:dyDescent="0.25">
      <c r="A37" s="37"/>
      <c r="B37" s="46"/>
      <c r="C37" s="54"/>
      <c r="D37" s="21" t="s">
        <v>5</v>
      </c>
      <c r="E37" s="10" t="s">
        <v>72</v>
      </c>
      <c r="F37" s="10" t="s">
        <v>68</v>
      </c>
      <c r="G37" s="10" t="s">
        <v>69</v>
      </c>
      <c r="H37" s="10" t="s">
        <v>70</v>
      </c>
      <c r="I37" s="10" t="s">
        <v>94</v>
      </c>
      <c r="J37" s="13">
        <f>8268545-700000+30000</f>
        <v>7598545</v>
      </c>
      <c r="K37" s="13">
        <v>8873497</v>
      </c>
      <c r="L37" s="13">
        <v>8873497</v>
      </c>
      <c r="M37" s="13">
        <v>8873497</v>
      </c>
      <c r="N37" s="50"/>
      <c r="O37" s="8"/>
    </row>
    <row r="38" spans="1:15" s="2" customFormat="1" ht="55.15" customHeight="1" x14ac:dyDescent="0.25">
      <c r="A38" s="37"/>
      <c r="B38" s="46"/>
      <c r="C38" s="54"/>
      <c r="D38" s="21" t="s">
        <v>6</v>
      </c>
      <c r="E38" s="10"/>
      <c r="F38" s="10"/>
      <c r="G38" s="10"/>
      <c r="H38" s="10"/>
      <c r="I38" s="10"/>
      <c r="J38" s="13"/>
      <c r="K38" s="13"/>
      <c r="L38" s="13"/>
      <c r="M38" s="13"/>
      <c r="N38" s="50"/>
      <c r="O38" s="8"/>
    </row>
    <row r="39" spans="1:15" s="2" customFormat="1" ht="55.15" customHeight="1" x14ac:dyDescent="0.25">
      <c r="A39" s="38"/>
      <c r="B39" s="46"/>
      <c r="C39" s="54"/>
      <c r="D39" s="14" t="s">
        <v>7</v>
      </c>
      <c r="E39" s="11"/>
      <c r="F39" s="11"/>
      <c r="G39" s="11"/>
      <c r="H39" s="11"/>
      <c r="I39" s="11"/>
      <c r="J39" s="5">
        <f>J36+J37+J38</f>
        <v>7598545</v>
      </c>
      <c r="K39" s="5">
        <f t="shared" ref="K39:L39" si="9">K36+K37+K38</f>
        <v>8873497</v>
      </c>
      <c r="L39" s="5">
        <f t="shared" si="9"/>
        <v>8873497</v>
      </c>
      <c r="M39" s="5">
        <f>M36+M37+M38</f>
        <v>8873497</v>
      </c>
      <c r="N39" s="50"/>
      <c r="O39" s="8"/>
    </row>
    <row r="40" spans="1:15" s="2" customFormat="1" ht="55.15" customHeight="1" x14ac:dyDescent="0.25">
      <c r="A40" s="53">
        <v>8</v>
      </c>
      <c r="B40" s="45" t="s">
        <v>57</v>
      </c>
      <c r="C40" s="52" t="s">
        <v>11</v>
      </c>
      <c r="D40" s="21" t="s">
        <v>4</v>
      </c>
      <c r="E40" s="10"/>
      <c r="F40" s="10"/>
      <c r="G40" s="10"/>
      <c r="H40" s="10"/>
      <c r="I40" s="10"/>
      <c r="J40" s="13"/>
      <c r="K40" s="13"/>
      <c r="L40" s="13"/>
      <c r="M40" s="13"/>
      <c r="N40" s="50">
        <v>1</v>
      </c>
      <c r="O40" s="8"/>
    </row>
    <row r="41" spans="1:15" s="2" customFormat="1" ht="55.15" customHeight="1" x14ac:dyDescent="0.25">
      <c r="A41" s="37"/>
      <c r="B41" s="46"/>
      <c r="C41" s="54"/>
      <c r="D41" s="21" t="s">
        <v>5</v>
      </c>
      <c r="E41" s="10" t="s">
        <v>72</v>
      </c>
      <c r="F41" s="10" t="s">
        <v>68</v>
      </c>
      <c r="G41" s="10" t="s">
        <v>69</v>
      </c>
      <c r="H41" s="10" t="s">
        <v>70</v>
      </c>
      <c r="I41" s="10" t="s">
        <v>113</v>
      </c>
      <c r="J41" s="13">
        <v>6500000</v>
      </c>
      <c r="K41" s="13">
        <v>6300000</v>
      </c>
      <c r="L41" s="13">
        <v>6300000</v>
      </c>
      <c r="M41" s="13">
        <v>6300000</v>
      </c>
      <c r="N41" s="50"/>
      <c r="O41" s="8"/>
    </row>
    <row r="42" spans="1:15" s="2" customFormat="1" ht="55.15" customHeight="1" x14ac:dyDescent="0.25">
      <c r="A42" s="37"/>
      <c r="B42" s="46"/>
      <c r="C42" s="54"/>
      <c r="D42" s="21" t="s">
        <v>6</v>
      </c>
      <c r="E42" s="10"/>
      <c r="F42" s="10"/>
      <c r="G42" s="10"/>
      <c r="H42" s="10"/>
      <c r="I42" s="10"/>
      <c r="J42" s="13"/>
      <c r="K42" s="13"/>
      <c r="L42" s="13"/>
      <c r="M42" s="13"/>
      <c r="N42" s="50"/>
      <c r="O42" s="8"/>
    </row>
    <row r="43" spans="1:15" s="2" customFormat="1" ht="55.15" customHeight="1" x14ac:dyDescent="0.25">
      <c r="A43" s="38"/>
      <c r="B43" s="46"/>
      <c r="C43" s="54"/>
      <c r="D43" s="14" t="s">
        <v>7</v>
      </c>
      <c r="E43" s="11"/>
      <c r="F43" s="11"/>
      <c r="G43" s="11"/>
      <c r="H43" s="11"/>
      <c r="I43" s="11"/>
      <c r="J43" s="5">
        <f>J40+J41+J42</f>
        <v>6500000</v>
      </c>
      <c r="K43" s="5">
        <f t="shared" ref="K43:L43" si="10">K40+K41+K42</f>
        <v>6300000</v>
      </c>
      <c r="L43" s="5">
        <f t="shared" si="10"/>
        <v>6300000</v>
      </c>
      <c r="M43" s="5">
        <f>M40+M41+M42</f>
        <v>6300000</v>
      </c>
      <c r="N43" s="50"/>
      <c r="O43" s="8"/>
    </row>
    <row r="44" spans="1:15" s="2" customFormat="1" ht="55.15" customHeight="1" x14ac:dyDescent="0.25">
      <c r="A44" s="53">
        <v>9</v>
      </c>
      <c r="B44" s="45" t="s">
        <v>29</v>
      </c>
      <c r="C44" s="52" t="s">
        <v>24</v>
      </c>
      <c r="D44" s="20" t="s">
        <v>4</v>
      </c>
      <c r="E44" s="12"/>
      <c r="F44" s="12"/>
      <c r="G44" s="12"/>
      <c r="H44" s="12"/>
      <c r="I44" s="12"/>
      <c r="J44" s="13"/>
      <c r="K44" s="13"/>
      <c r="L44" s="13"/>
      <c r="M44" s="13"/>
      <c r="N44" s="50">
        <v>3</v>
      </c>
      <c r="O44" s="8"/>
    </row>
    <row r="45" spans="1:15" s="2" customFormat="1" ht="55.15" customHeight="1" x14ac:dyDescent="0.25">
      <c r="A45" s="37"/>
      <c r="B45" s="46"/>
      <c r="C45" s="54"/>
      <c r="D45" s="20" t="s">
        <v>5</v>
      </c>
      <c r="E45" s="12" t="s">
        <v>72</v>
      </c>
      <c r="F45" s="12" t="s">
        <v>68</v>
      </c>
      <c r="G45" s="12" t="s">
        <v>69</v>
      </c>
      <c r="H45" s="12" t="s">
        <v>70</v>
      </c>
      <c r="I45" s="12" t="s">
        <v>95</v>
      </c>
      <c r="J45" s="13">
        <v>10174566</v>
      </c>
      <c r="K45" s="13">
        <v>10363000</v>
      </c>
      <c r="L45" s="13">
        <v>8846000</v>
      </c>
      <c r="M45" s="13">
        <v>8846000</v>
      </c>
      <c r="N45" s="50"/>
      <c r="O45" s="8"/>
    </row>
    <row r="46" spans="1:15" s="2" customFormat="1" ht="55.15" customHeight="1" x14ac:dyDescent="0.25">
      <c r="A46" s="37"/>
      <c r="B46" s="46"/>
      <c r="C46" s="54"/>
      <c r="D46" s="20" t="s">
        <v>6</v>
      </c>
      <c r="E46" s="12"/>
      <c r="F46" s="12"/>
      <c r="G46" s="12"/>
      <c r="H46" s="12"/>
      <c r="I46" s="12"/>
      <c r="J46" s="13"/>
      <c r="K46" s="13"/>
      <c r="L46" s="13"/>
      <c r="M46" s="13"/>
      <c r="N46" s="50"/>
      <c r="O46" s="8"/>
    </row>
    <row r="47" spans="1:15" s="2" customFormat="1" ht="55.15" customHeight="1" x14ac:dyDescent="0.25">
      <c r="A47" s="38"/>
      <c r="B47" s="46"/>
      <c r="C47" s="54"/>
      <c r="D47" s="14" t="s">
        <v>7</v>
      </c>
      <c r="E47" s="11"/>
      <c r="F47" s="11"/>
      <c r="G47" s="11"/>
      <c r="H47" s="11"/>
      <c r="I47" s="11"/>
      <c r="J47" s="5">
        <f>J44+J45+J46</f>
        <v>10174566</v>
      </c>
      <c r="K47" s="5">
        <f t="shared" ref="K47:L47" si="11">K44+K45+K46</f>
        <v>10363000</v>
      </c>
      <c r="L47" s="5">
        <f t="shared" si="11"/>
        <v>8846000</v>
      </c>
      <c r="M47" s="5">
        <f>M44+M45+M46</f>
        <v>8846000</v>
      </c>
      <c r="N47" s="50"/>
      <c r="O47" s="8"/>
    </row>
    <row r="48" spans="1:15" s="2" customFormat="1" ht="55.15" customHeight="1" x14ac:dyDescent="0.25">
      <c r="A48" s="53">
        <v>10</v>
      </c>
      <c r="B48" s="45" t="s">
        <v>30</v>
      </c>
      <c r="C48" s="52" t="s">
        <v>31</v>
      </c>
      <c r="D48" s="21" t="s">
        <v>4</v>
      </c>
      <c r="E48" s="10"/>
      <c r="F48" s="10"/>
      <c r="G48" s="10"/>
      <c r="H48" s="10"/>
      <c r="I48" s="10"/>
      <c r="J48" s="13"/>
      <c r="K48" s="13"/>
      <c r="L48" s="13"/>
      <c r="M48" s="13"/>
      <c r="N48" s="50">
        <v>13</v>
      </c>
      <c r="O48" s="8"/>
    </row>
    <row r="49" spans="1:15" s="2" customFormat="1" ht="55.15" customHeight="1" x14ac:dyDescent="0.25">
      <c r="A49" s="37"/>
      <c r="B49" s="46"/>
      <c r="C49" s="54"/>
      <c r="D49" s="21" t="s">
        <v>5</v>
      </c>
      <c r="E49" s="10" t="s">
        <v>72</v>
      </c>
      <c r="F49" s="10" t="s">
        <v>68</v>
      </c>
      <c r="G49" s="10" t="s">
        <v>69</v>
      </c>
      <c r="H49" s="10" t="s">
        <v>70</v>
      </c>
      <c r="I49" s="10" t="s">
        <v>97</v>
      </c>
      <c r="J49" s="13">
        <f>3696610+57304.2</f>
        <v>3753914.2</v>
      </c>
      <c r="K49" s="13">
        <v>3756026</v>
      </c>
      <c r="L49" s="13">
        <v>3179685</v>
      </c>
      <c r="M49" s="13">
        <v>3179685</v>
      </c>
      <c r="N49" s="50"/>
      <c r="O49" s="8"/>
    </row>
    <row r="50" spans="1:15" s="2" customFormat="1" ht="55.15" customHeight="1" x14ac:dyDescent="0.25">
      <c r="A50" s="37"/>
      <c r="B50" s="46"/>
      <c r="C50" s="54"/>
      <c r="D50" s="21" t="s">
        <v>6</v>
      </c>
      <c r="E50" s="10"/>
      <c r="F50" s="10"/>
      <c r="G50" s="10"/>
      <c r="H50" s="10"/>
      <c r="I50" s="10"/>
      <c r="J50" s="13"/>
      <c r="K50" s="13"/>
      <c r="L50" s="13"/>
      <c r="M50" s="13"/>
      <c r="N50" s="50"/>
      <c r="O50" s="8"/>
    </row>
    <row r="51" spans="1:15" s="2" customFormat="1" ht="55.15" customHeight="1" x14ac:dyDescent="0.25">
      <c r="A51" s="38"/>
      <c r="B51" s="46"/>
      <c r="C51" s="54"/>
      <c r="D51" s="14" t="s">
        <v>7</v>
      </c>
      <c r="E51" s="11"/>
      <c r="F51" s="11"/>
      <c r="G51" s="11"/>
      <c r="H51" s="11"/>
      <c r="I51" s="11"/>
      <c r="J51" s="5">
        <f>J48+J49+J50</f>
        <v>3753914.2</v>
      </c>
      <c r="K51" s="5">
        <f t="shared" ref="K51:L51" si="12">K48+K49+K50</f>
        <v>3756026</v>
      </c>
      <c r="L51" s="5">
        <f t="shared" si="12"/>
        <v>3179685</v>
      </c>
      <c r="M51" s="5">
        <f>M48+M49+M50</f>
        <v>3179685</v>
      </c>
      <c r="N51" s="50"/>
      <c r="O51" s="8"/>
    </row>
    <row r="52" spans="1:15" s="2" customFormat="1" ht="55.15" customHeight="1" x14ac:dyDescent="0.25">
      <c r="A52" s="53">
        <v>11</v>
      </c>
      <c r="B52" s="45" t="s">
        <v>32</v>
      </c>
      <c r="C52" s="52" t="s">
        <v>19</v>
      </c>
      <c r="D52" s="21" t="s">
        <v>4</v>
      </c>
      <c r="E52" s="10">
        <v>916</v>
      </c>
      <c r="F52" s="10" t="s">
        <v>68</v>
      </c>
      <c r="G52" s="10" t="s">
        <v>69</v>
      </c>
      <c r="H52" s="10" t="s">
        <v>70</v>
      </c>
      <c r="I52" s="10" t="s">
        <v>71</v>
      </c>
      <c r="J52" s="13">
        <f>815545+27208-27208</f>
        <v>815545</v>
      </c>
      <c r="K52" s="13">
        <f>434252+650778</f>
        <v>1085030</v>
      </c>
      <c r="L52" s="13">
        <f t="shared" ref="L52:M52" si="13">434252+650778</f>
        <v>1085030</v>
      </c>
      <c r="M52" s="13">
        <f t="shared" si="13"/>
        <v>1085030</v>
      </c>
      <c r="N52" s="50"/>
      <c r="O52" s="8"/>
    </row>
    <row r="53" spans="1:15" s="2" customFormat="1" ht="55.15" customHeight="1" x14ac:dyDescent="0.25">
      <c r="A53" s="37"/>
      <c r="B53" s="46"/>
      <c r="C53" s="52"/>
      <c r="D53" s="21" t="s">
        <v>5</v>
      </c>
      <c r="E53" s="10"/>
      <c r="F53" s="10"/>
      <c r="G53" s="10"/>
      <c r="H53" s="10"/>
      <c r="I53" s="10"/>
      <c r="J53" s="13"/>
      <c r="K53" s="13"/>
      <c r="L53" s="13"/>
      <c r="M53" s="13"/>
      <c r="N53" s="50"/>
      <c r="O53" s="8"/>
    </row>
    <row r="54" spans="1:15" s="2" customFormat="1" ht="55.15" customHeight="1" x14ac:dyDescent="0.25">
      <c r="A54" s="37"/>
      <c r="B54" s="46"/>
      <c r="C54" s="52"/>
      <c r="D54" s="21" t="s">
        <v>6</v>
      </c>
      <c r="E54" s="10"/>
      <c r="F54" s="10"/>
      <c r="G54" s="10"/>
      <c r="H54" s="10"/>
      <c r="I54" s="10"/>
      <c r="J54" s="13"/>
      <c r="K54" s="13"/>
      <c r="L54" s="13"/>
      <c r="M54" s="13"/>
      <c r="N54" s="50"/>
      <c r="O54" s="8"/>
    </row>
    <row r="55" spans="1:15" s="2" customFormat="1" ht="55.15" customHeight="1" x14ac:dyDescent="0.25">
      <c r="A55" s="38"/>
      <c r="B55" s="46"/>
      <c r="C55" s="52"/>
      <c r="D55" s="17" t="s">
        <v>8</v>
      </c>
      <c r="E55" s="18"/>
      <c r="F55" s="18"/>
      <c r="G55" s="18"/>
      <c r="H55" s="18"/>
      <c r="I55" s="18"/>
      <c r="J55" s="5">
        <f>J52+J53+J54</f>
        <v>815545</v>
      </c>
      <c r="K55" s="5">
        <f t="shared" ref="K55:L55" si="14">K52+K53+K54</f>
        <v>1085030</v>
      </c>
      <c r="L55" s="5">
        <f t="shared" si="14"/>
        <v>1085030</v>
      </c>
      <c r="M55" s="5">
        <f>M52+M53+M54</f>
        <v>1085030</v>
      </c>
      <c r="N55" s="50"/>
      <c r="O55" s="8"/>
    </row>
    <row r="56" spans="1:15" s="2" customFormat="1" ht="55.15" customHeight="1" x14ac:dyDescent="0.25">
      <c r="A56" s="53">
        <v>12</v>
      </c>
      <c r="B56" s="45" t="s">
        <v>33</v>
      </c>
      <c r="C56" s="52" t="s">
        <v>34</v>
      </c>
      <c r="D56" s="20" t="s">
        <v>4</v>
      </c>
      <c r="E56" s="12"/>
      <c r="F56" s="12"/>
      <c r="G56" s="12"/>
      <c r="H56" s="12"/>
      <c r="I56" s="12"/>
      <c r="J56" s="13"/>
      <c r="K56" s="13"/>
      <c r="L56" s="13"/>
      <c r="M56" s="13"/>
      <c r="N56" s="50"/>
      <c r="O56" s="8"/>
    </row>
    <row r="57" spans="1:15" s="2" customFormat="1" ht="55.15" customHeight="1" x14ac:dyDescent="0.25">
      <c r="A57" s="37"/>
      <c r="B57" s="46"/>
      <c r="C57" s="52"/>
      <c r="D57" s="20" t="s">
        <v>5</v>
      </c>
      <c r="E57" s="12" t="s">
        <v>72</v>
      </c>
      <c r="F57" s="12" t="s">
        <v>68</v>
      </c>
      <c r="G57" s="12" t="s">
        <v>69</v>
      </c>
      <c r="H57" s="12" t="s">
        <v>70</v>
      </c>
      <c r="I57" s="12" t="s">
        <v>96</v>
      </c>
      <c r="J57" s="13">
        <f>2318310+127120+35000+180949+99573</f>
        <v>2760952</v>
      </c>
      <c r="K57" s="13">
        <f>2747378+42112.99</f>
        <v>2789490.99</v>
      </c>
      <c r="L57" s="13">
        <v>2147378</v>
      </c>
      <c r="M57" s="13">
        <v>2147378</v>
      </c>
      <c r="N57" s="50"/>
      <c r="O57" s="8"/>
    </row>
    <row r="58" spans="1:15" s="2" customFormat="1" ht="55.15" customHeight="1" x14ac:dyDescent="0.25">
      <c r="A58" s="37"/>
      <c r="B58" s="46"/>
      <c r="C58" s="52"/>
      <c r="D58" s="20" t="s">
        <v>6</v>
      </c>
      <c r="E58" s="12"/>
      <c r="F58" s="12"/>
      <c r="G58" s="12"/>
      <c r="H58" s="12"/>
      <c r="I58" s="12"/>
      <c r="J58" s="13"/>
      <c r="K58" s="13"/>
      <c r="L58" s="13"/>
      <c r="M58" s="13"/>
      <c r="N58" s="50"/>
      <c r="O58" s="8"/>
    </row>
    <row r="59" spans="1:15" s="2" customFormat="1" ht="55.15" customHeight="1" x14ac:dyDescent="0.25">
      <c r="A59" s="38"/>
      <c r="B59" s="46"/>
      <c r="C59" s="52"/>
      <c r="D59" s="14" t="s">
        <v>16</v>
      </c>
      <c r="E59" s="11"/>
      <c r="F59" s="11"/>
      <c r="G59" s="11"/>
      <c r="H59" s="11"/>
      <c r="I59" s="11"/>
      <c r="J59" s="5">
        <f t="shared" ref="J59:L59" si="15">J56+J57+J58</f>
        <v>2760952</v>
      </c>
      <c r="K59" s="5">
        <f t="shared" si="15"/>
        <v>2789490.99</v>
      </c>
      <c r="L59" s="5">
        <f t="shared" si="15"/>
        <v>2147378</v>
      </c>
      <c r="M59" s="5">
        <f t="shared" ref="M59" si="16">M56+M57+M58</f>
        <v>2147378</v>
      </c>
      <c r="N59" s="50"/>
      <c r="O59" s="8"/>
    </row>
    <row r="60" spans="1:15" s="2" customFormat="1" ht="55.15" customHeight="1" x14ac:dyDescent="0.25">
      <c r="A60" s="53">
        <v>13</v>
      </c>
      <c r="B60" s="45" t="s">
        <v>40</v>
      </c>
      <c r="C60" s="52" t="s">
        <v>11</v>
      </c>
      <c r="D60" s="20" t="s">
        <v>4</v>
      </c>
      <c r="E60" s="12" t="s">
        <v>72</v>
      </c>
      <c r="F60" s="12" t="s">
        <v>68</v>
      </c>
      <c r="G60" s="12" t="s">
        <v>69</v>
      </c>
      <c r="H60" s="12" t="s">
        <v>70</v>
      </c>
      <c r="I60" s="12" t="s">
        <v>160</v>
      </c>
      <c r="J60" s="13">
        <v>20948.080000000002</v>
      </c>
      <c r="K60" s="13">
        <v>10474.040000000001</v>
      </c>
      <c r="L60" s="13">
        <v>10474.040000000001</v>
      </c>
      <c r="M60" s="13">
        <v>10474.040000000001</v>
      </c>
      <c r="N60" s="50"/>
      <c r="O60" s="8"/>
    </row>
    <row r="61" spans="1:15" s="2" customFormat="1" ht="55.15" customHeight="1" x14ac:dyDescent="0.25">
      <c r="A61" s="37"/>
      <c r="B61" s="46"/>
      <c r="C61" s="52"/>
      <c r="D61" s="20" t="s">
        <v>5</v>
      </c>
      <c r="E61" s="12"/>
      <c r="F61" s="12"/>
      <c r="G61" s="12"/>
      <c r="H61" s="12"/>
      <c r="I61" s="12"/>
      <c r="J61" s="13"/>
      <c r="K61" s="13"/>
      <c r="L61" s="13"/>
      <c r="M61" s="13"/>
      <c r="N61" s="50"/>
      <c r="O61" s="8"/>
    </row>
    <row r="62" spans="1:15" s="2" customFormat="1" ht="55.15" customHeight="1" x14ac:dyDescent="0.25">
      <c r="A62" s="37"/>
      <c r="B62" s="46"/>
      <c r="C62" s="52"/>
      <c r="D62" s="20" t="s">
        <v>6</v>
      </c>
      <c r="E62" s="12"/>
      <c r="F62" s="12"/>
      <c r="G62" s="12"/>
      <c r="H62" s="12"/>
      <c r="I62" s="12"/>
      <c r="J62" s="13"/>
      <c r="K62" s="13"/>
      <c r="L62" s="13"/>
      <c r="M62" s="13"/>
      <c r="N62" s="50"/>
      <c r="O62" s="8"/>
    </row>
    <row r="63" spans="1:15" s="2" customFormat="1" ht="66.75" customHeight="1" x14ac:dyDescent="0.25">
      <c r="A63" s="38"/>
      <c r="B63" s="46"/>
      <c r="C63" s="52"/>
      <c r="D63" s="14" t="s">
        <v>16</v>
      </c>
      <c r="E63" s="11"/>
      <c r="F63" s="11"/>
      <c r="G63" s="11"/>
      <c r="H63" s="11"/>
      <c r="I63" s="11"/>
      <c r="J63" s="5">
        <f t="shared" ref="J63:L63" si="17">J60+J61+J62</f>
        <v>20948.080000000002</v>
      </c>
      <c r="K63" s="5">
        <f t="shared" si="17"/>
        <v>10474.040000000001</v>
      </c>
      <c r="L63" s="5">
        <f t="shared" si="17"/>
        <v>10474.040000000001</v>
      </c>
      <c r="M63" s="5">
        <f t="shared" ref="M63" si="18">M60+M61+M62</f>
        <v>10474.040000000001</v>
      </c>
      <c r="N63" s="50"/>
      <c r="O63" s="8"/>
    </row>
    <row r="64" spans="1:15" s="2" customFormat="1" ht="55.15" customHeight="1" x14ac:dyDescent="0.25">
      <c r="A64" s="53">
        <v>14</v>
      </c>
      <c r="B64" s="45" t="s">
        <v>98</v>
      </c>
      <c r="C64" s="52" t="s">
        <v>11</v>
      </c>
      <c r="D64" s="20" t="s">
        <v>4</v>
      </c>
      <c r="E64" s="12"/>
      <c r="F64" s="12"/>
      <c r="G64" s="12"/>
      <c r="H64" s="12"/>
      <c r="I64" s="12"/>
      <c r="J64" s="13"/>
      <c r="K64" s="13"/>
      <c r="L64" s="13"/>
      <c r="M64" s="13"/>
      <c r="N64" s="50"/>
      <c r="O64" s="8"/>
    </row>
    <row r="65" spans="1:15" s="2" customFormat="1" ht="55.15" customHeight="1" x14ac:dyDescent="0.25">
      <c r="A65" s="37"/>
      <c r="B65" s="46"/>
      <c r="C65" s="52"/>
      <c r="D65" s="20" t="s">
        <v>5</v>
      </c>
      <c r="E65" s="12" t="s">
        <v>72</v>
      </c>
      <c r="F65" s="12" t="s">
        <v>68</v>
      </c>
      <c r="G65" s="12" t="s">
        <v>69</v>
      </c>
      <c r="H65" s="12" t="s">
        <v>70</v>
      </c>
      <c r="I65" s="12" t="s">
        <v>99</v>
      </c>
      <c r="J65" s="13">
        <v>70000</v>
      </c>
      <c r="K65" s="13">
        <v>66640</v>
      </c>
      <c r="L65" s="13">
        <v>66640</v>
      </c>
      <c r="M65" s="13">
        <v>66640</v>
      </c>
      <c r="N65" s="50"/>
      <c r="O65" s="8"/>
    </row>
    <row r="66" spans="1:15" s="2" customFormat="1" ht="55.15" customHeight="1" x14ac:dyDescent="0.25">
      <c r="A66" s="37"/>
      <c r="B66" s="46"/>
      <c r="C66" s="52"/>
      <c r="D66" s="20" t="s">
        <v>6</v>
      </c>
      <c r="E66" s="12"/>
      <c r="F66" s="12"/>
      <c r="G66" s="12"/>
      <c r="H66" s="12"/>
      <c r="I66" s="12"/>
      <c r="J66" s="13"/>
      <c r="K66" s="13"/>
      <c r="L66" s="13"/>
      <c r="M66" s="13"/>
      <c r="N66" s="50"/>
      <c r="O66" s="8"/>
    </row>
    <row r="67" spans="1:15" s="2" customFormat="1" ht="55.15" customHeight="1" x14ac:dyDescent="0.25">
      <c r="A67" s="38"/>
      <c r="B67" s="46"/>
      <c r="C67" s="52"/>
      <c r="D67" s="14" t="s">
        <v>12</v>
      </c>
      <c r="E67" s="11"/>
      <c r="F67" s="11"/>
      <c r="G67" s="11"/>
      <c r="H67" s="11"/>
      <c r="I67" s="11"/>
      <c r="J67" s="5">
        <f t="shared" ref="J67:L67" si="19">J64+J65+J66</f>
        <v>70000</v>
      </c>
      <c r="K67" s="5">
        <f t="shared" si="19"/>
        <v>66640</v>
      </c>
      <c r="L67" s="5">
        <f t="shared" si="19"/>
        <v>66640</v>
      </c>
      <c r="M67" s="5">
        <f t="shared" ref="M67" si="20">M64+M65+M66</f>
        <v>66640</v>
      </c>
      <c r="N67" s="50"/>
      <c r="O67" s="8"/>
    </row>
    <row r="68" spans="1:15" s="2" customFormat="1" ht="55.15" customHeight="1" x14ac:dyDescent="0.25">
      <c r="A68" s="53">
        <v>15</v>
      </c>
      <c r="B68" s="64" t="s">
        <v>101</v>
      </c>
      <c r="C68" s="52" t="s">
        <v>11</v>
      </c>
      <c r="D68" s="20" t="s">
        <v>4</v>
      </c>
      <c r="E68" s="12"/>
      <c r="F68" s="12"/>
      <c r="G68" s="12"/>
      <c r="H68" s="12"/>
      <c r="I68" s="12"/>
      <c r="J68" s="13"/>
      <c r="K68" s="13"/>
      <c r="L68" s="13"/>
      <c r="M68" s="13"/>
      <c r="N68" s="50"/>
      <c r="O68" s="8"/>
    </row>
    <row r="69" spans="1:15" s="2" customFormat="1" ht="55.15" customHeight="1" x14ac:dyDescent="0.25">
      <c r="A69" s="37"/>
      <c r="B69" s="64"/>
      <c r="C69" s="52"/>
      <c r="D69" s="20" t="s">
        <v>5</v>
      </c>
      <c r="E69" s="12" t="s">
        <v>72</v>
      </c>
      <c r="F69" s="12" t="s">
        <v>68</v>
      </c>
      <c r="G69" s="12" t="s">
        <v>69</v>
      </c>
      <c r="H69" s="12" t="s">
        <v>70</v>
      </c>
      <c r="I69" s="12" t="s">
        <v>102</v>
      </c>
      <c r="J69" s="13">
        <f>4353759+2006614+1320037.64</f>
        <v>7680410.6399999997</v>
      </c>
      <c r="K69" s="13">
        <v>4353000</v>
      </c>
      <c r="L69" s="13">
        <v>1713000</v>
      </c>
      <c r="M69" s="13">
        <v>877000</v>
      </c>
      <c r="N69" s="50"/>
      <c r="O69" s="8"/>
    </row>
    <row r="70" spans="1:15" s="2" customFormat="1" ht="55.15" customHeight="1" x14ac:dyDescent="0.25">
      <c r="A70" s="37"/>
      <c r="B70" s="64"/>
      <c r="C70" s="52"/>
      <c r="D70" s="20" t="s">
        <v>6</v>
      </c>
      <c r="E70" s="12"/>
      <c r="F70" s="12"/>
      <c r="G70" s="12"/>
      <c r="H70" s="12"/>
      <c r="I70" s="12"/>
      <c r="J70" s="13"/>
      <c r="K70" s="13"/>
      <c r="L70" s="13"/>
      <c r="M70" s="13"/>
      <c r="N70" s="50"/>
      <c r="O70" s="8"/>
    </row>
    <row r="71" spans="1:15" s="2" customFormat="1" ht="55.15" customHeight="1" x14ac:dyDescent="0.25">
      <c r="A71" s="38"/>
      <c r="B71" s="64"/>
      <c r="C71" s="52"/>
      <c r="D71" s="14" t="s">
        <v>12</v>
      </c>
      <c r="E71" s="11"/>
      <c r="F71" s="11"/>
      <c r="G71" s="11"/>
      <c r="H71" s="11"/>
      <c r="I71" s="11"/>
      <c r="J71" s="5">
        <f t="shared" ref="J71:L71" si="21">J68+J69+J70</f>
        <v>7680410.6399999997</v>
      </c>
      <c r="K71" s="5">
        <f t="shared" si="21"/>
        <v>4353000</v>
      </c>
      <c r="L71" s="5">
        <f t="shared" si="21"/>
        <v>1713000</v>
      </c>
      <c r="M71" s="5">
        <f t="shared" ref="M71" si="22">M68+M69+M70</f>
        <v>877000</v>
      </c>
      <c r="N71" s="50"/>
      <c r="O71" s="8"/>
    </row>
    <row r="72" spans="1:15" s="2" customFormat="1" ht="55.15" customHeight="1" x14ac:dyDescent="0.25">
      <c r="A72" s="53">
        <v>16</v>
      </c>
      <c r="B72" s="45" t="s">
        <v>41</v>
      </c>
      <c r="C72" s="52" t="s">
        <v>17</v>
      </c>
      <c r="D72" s="20" t="s">
        <v>4</v>
      </c>
      <c r="E72" s="12" t="s">
        <v>72</v>
      </c>
      <c r="F72" s="12" t="s">
        <v>68</v>
      </c>
      <c r="G72" s="12" t="s">
        <v>69</v>
      </c>
      <c r="H72" s="12" t="s">
        <v>70</v>
      </c>
      <c r="I72" s="12" t="s">
        <v>80</v>
      </c>
      <c r="J72" s="13">
        <v>163029</v>
      </c>
      <c r="K72" s="13">
        <v>216926</v>
      </c>
      <c r="L72" s="13">
        <v>216926</v>
      </c>
      <c r="M72" s="13">
        <v>216926</v>
      </c>
      <c r="N72" s="50"/>
      <c r="O72" s="8"/>
    </row>
    <row r="73" spans="1:15" s="2" customFormat="1" ht="55.15" customHeight="1" x14ac:dyDescent="0.25">
      <c r="A73" s="37"/>
      <c r="B73" s="46"/>
      <c r="C73" s="52"/>
      <c r="D73" s="20" t="s">
        <v>5</v>
      </c>
      <c r="E73" s="12"/>
      <c r="F73" s="12"/>
      <c r="G73" s="12"/>
      <c r="H73" s="12"/>
      <c r="I73" s="12"/>
      <c r="J73" s="13"/>
      <c r="K73" s="13"/>
      <c r="L73" s="13"/>
      <c r="M73" s="13"/>
      <c r="N73" s="50"/>
      <c r="O73" s="8"/>
    </row>
    <row r="74" spans="1:15" s="2" customFormat="1" ht="55.15" customHeight="1" x14ac:dyDescent="0.25">
      <c r="A74" s="37"/>
      <c r="B74" s="46"/>
      <c r="C74" s="52"/>
      <c r="D74" s="20" t="s">
        <v>6</v>
      </c>
      <c r="E74" s="12"/>
      <c r="F74" s="12"/>
      <c r="G74" s="12"/>
      <c r="H74" s="12"/>
      <c r="I74" s="12"/>
      <c r="J74" s="13"/>
      <c r="K74" s="13"/>
      <c r="L74" s="13"/>
      <c r="M74" s="13"/>
      <c r="N74" s="50"/>
      <c r="O74" s="8"/>
    </row>
    <row r="75" spans="1:15" s="2" customFormat="1" ht="55.15" customHeight="1" x14ac:dyDescent="0.25">
      <c r="A75" s="38"/>
      <c r="B75" s="46"/>
      <c r="C75" s="52"/>
      <c r="D75" s="14" t="s">
        <v>7</v>
      </c>
      <c r="E75" s="11"/>
      <c r="F75" s="11"/>
      <c r="G75" s="11"/>
      <c r="H75" s="11"/>
      <c r="I75" s="11"/>
      <c r="J75" s="5">
        <f t="shared" ref="J75:L75" si="23">J72+J73+J74</f>
        <v>163029</v>
      </c>
      <c r="K75" s="5">
        <f t="shared" si="23"/>
        <v>216926</v>
      </c>
      <c r="L75" s="5">
        <f t="shared" si="23"/>
        <v>216926</v>
      </c>
      <c r="M75" s="5">
        <f t="shared" ref="M75" si="24">M72+M73+M74</f>
        <v>216926</v>
      </c>
      <c r="N75" s="50"/>
      <c r="O75" s="8"/>
    </row>
    <row r="76" spans="1:15" s="2" customFormat="1" ht="55.15" customHeight="1" x14ac:dyDescent="0.25">
      <c r="A76" s="53">
        <v>17</v>
      </c>
      <c r="B76" s="39" t="s">
        <v>50</v>
      </c>
      <c r="C76" s="47" t="s">
        <v>11</v>
      </c>
      <c r="D76" s="20" t="s">
        <v>4</v>
      </c>
      <c r="E76" s="12"/>
      <c r="F76" s="12"/>
      <c r="G76" s="12"/>
      <c r="H76" s="12"/>
      <c r="I76" s="12"/>
      <c r="J76" s="13"/>
      <c r="K76" s="13"/>
      <c r="L76" s="13"/>
      <c r="M76" s="13"/>
      <c r="N76" s="42"/>
      <c r="O76" s="8"/>
    </row>
    <row r="77" spans="1:15" s="2" customFormat="1" ht="55.15" customHeight="1" x14ac:dyDescent="0.25">
      <c r="A77" s="37"/>
      <c r="B77" s="40"/>
      <c r="C77" s="48"/>
      <c r="D77" s="20" t="s">
        <v>5</v>
      </c>
      <c r="E77" s="12" t="s">
        <v>72</v>
      </c>
      <c r="F77" s="12" t="s">
        <v>68</v>
      </c>
      <c r="G77" s="12" t="s">
        <v>69</v>
      </c>
      <c r="H77" s="12" t="s">
        <v>115</v>
      </c>
      <c r="I77" s="12" t="s">
        <v>122</v>
      </c>
      <c r="J77" s="13">
        <v>10000</v>
      </c>
      <c r="K77" s="13"/>
      <c r="L77" s="13"/>
      <c r="M77" s="13"/>
      <c r="N77" s="43"/>
      <c r="O77" s="8"/>
    </row>
    <row r="78" spans="1:15" s="2" customFormat="1" ht="55.15" customHeight="1" x14ac:dyDescent="0.25">
      <c r="A78" s="37"/>
      <c r="B78" s="40"/>
      <c r="C78" s="48"/>
      <c r="D78" s="20" t="s">
        <v>6</v>
      </c>
      <c r="E78" s="12"/>
      <c r="F78" s="12"/>
      <c r="G78" s="12"/>
      <c r="H78" s="12"/>
      <c r="I78" s="12"/>
      <c r="J78" s="13"/>
      <c r="K78" s="13"/>
      <c r="L78" s="13"/>
      <c r="M78" s="13"/>
      <c r="N78" s="43"/>
      <c r="O78" s="8"/>
    </row>
    <row r="79" spans="1:15" s="2" customFormat="1" ht="55.15" customHeight="1" x14ac:dyDescent="0.25">
      <c r="A79" s="38"/>
      <c r="B79" s="41"/>
      <c r="C79" s="49"/>
      <c r="D79" s="14" t="s">
        <v>7</v>
      </c>
      <c r="E79" s="11"/>
      <c r="F79" s="11"/>
      <c r="G79" s="11"/>
      <c r="H79" s="11"/>
      <c r="I79" s="11"/>
      <c r="J79" s="5">
        <f t="shared" ref="J79:L79" si="25">J76+J77+J78</f>
        <v>10000</v>
      </c>
      <c r="K79" s="5">
        <f t="shared" si="25"/>
        <v>0</v>
      </c>
      <c r="L79" s="5">
        <f t="shared" si="25"/>
        <v>0</v>
      </c>
      <c r="M79" s="5">
        <f t="shared" ref="M79" si="26">M76+M77+M78</f>
        <v>0</v>
      </c>
      <c r="N79" s="44"/>
      <c r="O79" s="8"/>
    </row>
    <row r="80" spans="1:15" s="2" customFormat="1" ht="55.15" customHeight="1" x14ac:dyDescent="0.25">
      <c r="A80" s="53">
        <v>18</v>
      </c>
      <c r="B80" s="45" t="s">
        <v>54</v>
      </c>
      <c r="C80" s="52" t="s">
        <v>20</v>
      </c>
      <c r="D80" s="20" t="s">
        <v>4</v>
      </c>
      <c r="E80" s="12"/>
      <c r="F80" s="12"/>
      <c r="G80" s="12"/>
      <c r="H80" s="12"/>
      <c r="I80" s="12"/>
      <c r="J80" s="13"/>
      <c r="K80" s="13"/>
      <c r="L80" s="13"/>
      <c r="M80" s="13"/>
      <c r="N80" s="50"/>
      <c r="O80" s="8"/>
    </row>
    <row r="81" spans="1:15" s="2" customFormat="1" ht="55.15" customHeight="1" x14ac:dyDescent="0.25">
      <c r="A81" s="37"/>
      <c r="B81" s="46"/>
      <c r="C81" s="52"/>
      <c r="D81" s="20" t="s">
        <v>5</v>
      </c>
      <c r="E81" s="12" t="s">
        <v>72</v>
      </c>
      <c r="F81" s="12" t="s">
        <v>68</v>
      </c>
      <c r="G81" s="12" t="s">
        <v>69</v>
      </c>
      <c r="H81" s="12" t="s">
        <v>115</v>
      </c>
      <c r="I81" s="12" t="s">
        <v>120</v>
      </c>
      <c r="J81" s="13">
        <v>32000</v>
      </c>
      <c r="K81" s="13">
        <v>32000</v>
      </c>
      <c r="L81" s="13">
        <v>32000</v>
      </c>
      <c r="M81" s="13">
        <v>32000</v>
      </c>
      <c r="N81" s="50"/>
      <c r="O81" s="8"/>
    </row>
    <row r="82" spans="1:15" s="2" customFormat="1" ht="55.15" customHeight="1" x14ac:dyDescent="0.25">
      <c r="A82" s="37"/>
      <c r="B82" s="46"/>
      <c r="C82" s="52"/>
      <c r="D82" s="20" t="s">
        <v>6</v>
      </c>
      <c r="E82" s="12"/>
      <c r="F82" s="12"/>
      <c r="G82" s="12"/>
      <c r="H82" s="12"/>
      <c r="I82" s="12"/>
      <c r="J82" s="13"/>
      <c r="K82" s="13"/>
      <c r="L82" s="13"/>
      <c r="M82" s="13"/>
      <c r="N82" s="50"/>
      <c r="O82" s="8"/>
    </row>
    <row r="83" spans="1:15" s="2" customFormat="1" ht="55.15" customHeight="1" x14ac:dyDescent="0.25">
      <c r="A83" s="38"/>
      <c r="B83" s="46"/>
      <c r="C83" s="52"/>
      <c r="D83" s="14" t="s">
        <v>12</v>
      </c>
      <c r="E83" s="11"/>
      <c r="F83" s="11"/>
      <c r="G83" s="11"/>
      <c r="H83" s="11"/>
      <c r="I83" s="11"/>
      <c r="J83" s="5">
        <f t="shared" ref="J83:L83" si="27">J80+J81+J82</f>
        <v>32000</v>
      </c>
      <c r="K83" s="5">
        <f t="shared" si="27"/>
        <v>32000</v>
      </c>
      <c r="L83" s="5">
        <f t="shared" si="27"/>
        <v>32000</v>
      </c>
      <c r="M83" s="5">
        <f t="shared" ref="M83" si="28">M80+M81+M82</f>
        <v>32000</v>
      </c>
      <c r="N83" s="50"/>
      <c r="O83" s="8"/>
    </row>
    <row r="84" spans="1:15" s="2" customFormat="1" ht="55.15" customHeight="1" x14ac:dyDescent="0.25">
      <c r="A84" s="53">
        <v>19</v>
      </c>
      <c r="B84" s="45" t="s">
        <v>105</v>
      </c>
      <c r="C84" s="52" t="s">
        <v>22</v>
      </c>
      <c r="D84" s="21" t="s">
        <v>4</v>
      </c>
      <c r="E84" s="10"/>
      <c r="F84" s="10"/>
      <c r="G84" s="10"/>
      <c r="H84" s="10"/>
      <c r="I84" s="10"/>
      <c r="J84" s="13"/>
      <c r="K84" s="13"/>
      <c r="L84" s="13"/>
      <c r="M84" s="13"/>
      <c r="N84" s="50"/>
      <c r="O84" s="8"/>
    </row>
    <row r="85" spans="1:15" s="2" customFormat="1" ht="55.15" customHeight="1" x14ac:dyDescent="0.25">
      <c r="A85" s="37"/>
      <c r="B85" s="46"/>
      <c r="C85" s="52"/>
      <c r="D85" s="21" t="s">
        <v>5</v>
      </c>
      <c r="E85" s="10" t="s">
        <v>72</v>
      </c>
      <c r="F85" s="10" t="s">
        <v>68</v>
      </c>
      <c r="G85" s="10" t="s">
        <v>69</v>
      </c>
      <c r="H85" s="10" t="s">
        <v>70</v>
      </c>
      <c r="I85" s="10" t="s">
        <v>106</v>
      </c>
      <c r="J85" s="13">
        <f>5065000+642986.63</f>
        <v>5707986.6299999999</v>
      </c>
      <c r="K85" s="13">
        <v>5965000</v>
      </c>
      <c r="L85" s="13">
        <v>5965000</v>
      </c>
      <c r="M85" s="13">
        <v>5965000</v>
      </c>
      <c r="N85" s="50"/>
      <c r="O85" s="8"/>
    </row>
    <row r="86" spans="1:15" s="2" customFormat="1" ht="55.15" customHeight="1" x14ac:dyDescent="0.25">
      <c r="A86" s="37"/>
      <c r="B86" s="46"/>
      <c r="C86" s="52"/>
      <c r="D86" s="21" t="s">
        <v>6</v>
      </c>
      <c r="E86" s="10"/>
      <c r="F86" s="10"/>
      <c r="G86" s="10"/>
      <c r="H86" s="10"/>
      <c r="I86" s="10"/>
      <c r="J86" s="13"/>
      <c r="K86" s="13"/>
      <c r="L86" s="13"/>
      <c r="M86" s="13"/>
      <c r="N86" s="50"/>
      <c r="O86" s="8"/>
    </row>
    <row r="87" spans="1:15" s="2" customFormat="1" ht="109.15" customHeight="1" x14ac:dyDescent="0.25">
      <c r="A87" s="38"/>
      <c r="B87" s="46"/>
      <c r="C87" s="52"/>
      <c r="D87" s="14" t="s">
        <v>7</v>
      </c>
      <c r="E87" s="11"/>
      <c r="F87" s="11"/>
      <c r="G87" s="11"/>
      <c r="H87" s="11"/>
      <c r="I87" s="11"/>
      <c r="J87" s="5">
        <f t="shared" ref="J87:L87" si="29">J84+J85+J86</f>
        <v>5707986.6299999999</v>
      </c>
      <c r="K87" s="5">
        <f t="shared" si="29"/>
        <v>5965000</v>
      </c>
      <c r="L87" s="5">
        <f t="shared" si="29"/>
        <v>5965000</v>
      </c>
      <c r="M87" s="5">
        <f t="shared" ref="M87" si="30">M84+M85+M86</f>
        <v>5965000</v>
      </c>
      <c r="N87" s="50"/>
      <c r="O87" s="8"/>
    </row>
    <row r="88" spans="1:15" s="2" customFormat="1" ht="55.15" customHeight="1" x14ac:dyDescent="0.25">
      <c r="A88" s="53">
        <v>20</v>
      </c>
      <c r="B88" s="45" t="s">
        <v>55</v>
      </c>
      <c r="C88" s="52" t="s">
        <v>14</v>
      </c>
      <c r="D88" s="21" t="s">
        <v>4</v>
      </c>
      <c r="E88" s="10"/>
      <c r="F88" s="10"/>
      <c r="G88" s="10"/>
      <c r="H88" s="10"/>
      <c r="I88" s="10"/>
      <c r="J88" s="13"/>
      <c r="K88" s="13"/>
      <c r="L88" s="13"/>
      <c r="M88" s="13"/>
      <c r="N88" s="50"/>
      <c r="O88" s="8"/>
    </row>
    <row r="89" spans="1:15" s="2" customFormat="1" ht="55.15" customHeight="1" x14ac:dyDescent="0.25">
      <c r="A89" s="37"/>
      <c r="B89" s="46"/>
      <c r="C89" s="52"/>
      <c r="D89" s="21" t="s">
        <v>5</v>
      </c>
      <c r="E89" s="10" t="s">
        <v>72</v>
      </c>
      <c r="F89" s="10" t="s">
        <v>68</v>
      </c>
      <c r="G89" s="10" t="s">
        <v>69</v>
      </c>
      <c r="H89" s="10" t="s">
        <v>70</v>
      </c>
      <c r="I89" s="10" t="s">
        <v>107</v>
      </c>
      <c r="J89" s="13">
        <f>110000+19000</f>
        <v>129000</v>
      </c>
      <c r="K89" s="13">
        <v>122808</v>
      </c>
      <c r="L89" s="13">
        <v>22808</v>
      </c>
      <c r="M89" s="13">
        <v>22808</v>
      </c>
      <c r="N89" s="50"/>
      <c r="O89" s="8"/>
    </row>
    <row r="90" spans="1:15" s="2" customFormat="1" ht="55.15" customHeight="1" x14ac:dyDescent="0.25">
      <c r="A90" s="37"/>
      <c r="B90" s="46"/>
      <c r="C90" s="52"/>
      <c r="D90" s="21" t="s">
        <v>6</v>
      </c>
      <c r="E90" s="10"/>
      <c r="F90" s="10"/>
      <c r="G90" s="10"/>
      <c r="H90" s="10"/>
      <c r="I90" s="10"/>
      <c r="J90" s="13"/>
      <c r="K90" s="13"/>
      <c r="L90" s="13"/>
      <c r="M90" s="13"/>
      <c r="N90" s="50"/>
      <c r="O90" s="8"/>
    </row>
    <row r="91" spans="1:15" s="2" customFormat="1" ht="55.15" customHeight="1" x14ac:dyDescent="0.25">
      <c r="A91" s="38"/>
      <c r="B91" s="46"/>
      <c r="C91" s="52"/>
      <c r="D91" s="14" t="s">
        <v>7</v>
      </c>
      <c r="E91" s="11"/>
      <c r="F91" s="11"/>
      <c r="G91" s="11"/>
      <c r="H91" s="11"/>
      <c r="I91" s="11"/>
      <c r="J91" s="5">
        <f t="shared" ref="J91:L91" si="31">J88+J89+J90</f>
        <v>129000</v>
      </c>
      <c r="K91" s="5">
        <f t="shared" si="31"/>
        <v>122808</v>
      </c>
      <c r="L91" s="5">
        <f t="shared" si="31"/>
        <v>22808</v>
      </c>
      <c r="M91" s="5">
        <f t="shared" ref="M91" si="32">M88+M89+M90</f>
        <v>22808</v>
      </c>
      <c r="N91" s="50"/>
      <c r="O91" s="8"/>
    </row>
    <row r="92" spans="1:15" s="2" customFormat="1" ht="55.15" customHeight="1" x14ac:dyDescent="0.25">
      <c r="A92" s="53">
        <v>21</v>
      </c>
      <c r="B92" s="39" t="s">
        <v>1</v>
      </c>
      <c r="C92" s="42" t="s">
        <v>13</v>
      </c>
      <c r="D92" s="20" t="s">
        <v>38</v>
      </c>
      <c r="E92" s="12" t="s">
        <v>72</v>
      </c>
      <c r="F92" s="12" t="s">
        <v>68</v>
      </c>
      <c r="G92" s="12" t="s">
        <v>69</v>
      </c>
      <c r="H92" s="12" t="s">
        <v>70</v>
      </c>
      <c r="I92" s="12" t="s">
        <v>83</v>
      </c>
      <c r="J92" s="13">
        <f>308356.66-104878.38</f>
        <v>203478.27999999997</v>
      </c>
      <c r="K92" s="13">
        <v>281599.18</v>
      </c>
      <c r="L92" s="13">
        <v>292863.19</v>
      </c>
      <c r="M92" s="13">
        <v>298855.03000000003</v>
      </c>
      <c r="N92" s="42"/>
      <c r="O92" s="8"/>
    </row>
    <row r="93" spans="1:15" s="2" customFormat="1" ht="55.15" customHeight="1" x14ac:dyDescent="0.25">
      <c r="A93" s="37"/>
      <c r="B93" s="40"/>
      <c r="C93" s="43"/>
      <c r="D93" s="21" t="s">
        <v>4</v>
      </c>
      <c r="E93" s="10"/>
      <c r="F93" s="10"/>
      <c r="G93" s="10"/>
      <c r="H93" s="10"/>
      <c r="I93" s="10"/>
      <c r="J93" s="13">
        <v>0</v>
      </c>
      <c r="K93" s="13">
        <v>0</v>
      </c>
      <c r="L93" s="13"/>
      <c r="M93" s="13">
        <v>0</v>
      </c>
      <c r="N93" s="43"/>
      <c r="O93" s="8"/>
    </row>
    <row r="94" spans="1:15" s="2" customFormat="1" ht="55.15" customHeight="1" x14ac:dyDescent="0.25">
      <c r="A94" s="37"/>
      <c r="B94" s="40"/>
      <c r="C94" s="43"/>
      <c r="D94" s="21" t="s">
        <v>5</v>
      </c>
      <c r="E94" s="10"/>
      <c r="F94" s="10"/>
      <c r="G94" s="10"/>
      <c r="H94" s="10"/>
      <c r="I94" s="10"/>
      <c r="J94" s="13"/>
      <c r="K94" s="13"/>
      <c r="L94" s="13"/>
      <c r="M94" s="13"/>
      <c r="N94" s="43"/>
      <c r="O94" s="8"/>
    </row>
    <row r="95" spans="1:15" s="2" customFormat="1" ht="55.15" customHeight="1" x14ac:dyDescent="0.25">
      <c r="A95" s="37"/>
      <c r="B95" s="40"/>
      <c r="C95" s="43"/>
      <c r="D95" s="21" t="s">
        <v>6</v>
      </c>
      <c r="E95" s="10"/>
      <c r="F95" s="10"/>
      <c r="G95" s="10"/>
      <c r="H95" s="10"/>
      <c r="I95" s="10"/>
      <c r="J95" s="13"/>
      <c r="K95" s="13"/>
      <c r="L95" s="13"/>
      <c r="M95" s="13"/>
      <c r="N95" s="43"/>
      <c r="O95" s="8"/>
    </row>
    <row r="96" spans="1:15" s="2" customFormat="1" ht="55.15" customHeight="1" x14ac:dyDescent="0.25">
      <c r="A96" s="38"/>
      <c r="B96" s="41"/>
      <c r="C96" s="44"/>
      <c r="D96" s="14" t="s">
        <v>8</v>
      </c>
      <c r="E96" s="11"/>
      <c r="F96" s="11"/>
      <c r="G96" s="11"/>
      <c r="H96" s="11"/>
      <c r="I96" s="11"/>
      <c r="J96" s="5">
        <f>J93+J94+J95+J92</f>
        <v>203478.27999999997</v>
      </c>
      <c r="K96" s="5">
        <f t="shared" ref="K96:L96" si="33">K93+K94+K95+K92</f>
        <v>281599.18</v>
      </c>
      <c r="L96" s="5">
        <f t="shared" si="33"/>
        <v>292863.19</v>
      </c>
      <c r="M96" s="5">
        <f>M93+M94+M95+M92</f>
        <v>298855.03000000003</v>
      </c>
      <c r="N96" s="44"/>
      <c r="O96" s="8"/>
    </row>
    <row r="97" spans="1:15" s="2" customFormat="1" ht="55.15" customHeight="1" x14ac:dyDescent="0.25">
      <c r="A97" s="53">
        <v>22</v>
      </c>
      <c r="B97" s="45" t="s">
        <v>76</v>
      </c>
      <c r="C97" s="52" t="s">
        <v>19</v>
      </c>
      <c r="D97" s="21" t="s">
        <v>4</v>
      </c>
      <c r="E97" s="10" t="s">
        <v>72</v>
      </c>
      <c r="F97" s="10" t="s">
        <v>68</v>
      </c>
      <c r="G97" s="10" t="s">
        <v>69</v>
      </c>
      <c r="H97" s="10" t="s">
        <v>70</v>
      </c>
      <c r="I97" s="10" t="s">
        <v>75</v>
      </c>
      <c r="J97" s="13">
        <v>652116</v>
      </c>
      <c r="K97" s="13">
        <v>867704</v>
      </c>
      <c r="L97" s="13">
        <v>867704</v>
      </c>
      <c r="M97" s="13">
        <v>867704</v>
      </c>
      <c r="N97" s="50"/>
      <c r="O97" s="8"/>
    </row>
    <row r="98" spans="1:15" s="2" customFormat="1" ht="55.15" customHeight="1" x14ac:dyDescent="0.25">
      <c r="A98" s="37"/>
      <c r="B98" s="46"/>
      <c r="C98" s="52"/>
      <c r="D98" s="21" t="s">
        <v>5</v>
      </c>
      <c r="E98" s="10"/>
      <c r="F98" s="10"/>
      <c r="G98" s="10"/>
      <c r="H98" s="10"/>
      <c r="I98" s="10"/>
      <c r="J98" s="13"/>
      <c r="K98" s="13"/>
      <c r="L98" s="13"/>
      <c r="M98" s="13"/>
      <c r="N98" s="50"/>
      <c r="O98" s="8"/>
    </row>
    <row r="99" spans="1:15" s="2" customFormat="1" ht="55.15" customHeight="1" x14ac:dyDescent="0.25">
      <c r="A99" s="37"/>
      <c r="B99" s="46"/>
      <c r="C99" s="52"/>
      <c r="D99" s="21" t="s">
        <v>6</v>
      </c>
      <c r="E99" s="10"/>
      <c r="F99" s="10"/>
      <c r="G99" s="10"/>
      <c r="H99" s="10"/>
      <c r="I99" s="10"/>
      <c r="J99" s="13"/>
      <c r="K99" s="13"/>
      <c r="L99" s="13"/>
      <c r="M99" s="13"/>
      <c r="N99" s="50"/>
      <c r="O99" s="8"/>
    </row>
    <row r="100" spans="1:15" s="2" customFormat="1" ht="84" customHeight="1" x14ac:dyDescent="0.25">
      <c r="A100" s="38"/>
      <c r="B100" s="46"/>
      <c r="C100" s="52"/>
      <c r="D100" s="14" t="s">
        <v>8</v>
      </c>
      <c r="E100" s="11"/>
      <c r="F100" s="11"/>
      <c r="G100" s="11"/>
      <c r="H100" s="11"/>
      <c r="I100" s="11"/>
      <c r="J100" s="5">
        <f t="shared" ref="J100:L100" si="34">J97+J98+J99</f>
        <v>652116</v>
      </c>
      <c r="K100" s="5">
        <f t="shared" si="34"/>
        <v>867704</v>
      </c>
      <c r="L100" s="5">
        <f t="shared" si="34"/>
        <v>867704</v>
      </c>
      <c r="M100" s="5">
        <f t="shared" ref="M100" si="35">M97+M98+M99</f>
        <v>867704</v>
      </c>
      <c r="N100" s="50"/>
      <c r="O100" s="8"/>
    </row>
    <row r="101" spans="1:15" s="2" customFormat="1" ht="55.15" customHeight="1" x14ac:dyDescent="0.25">
      <c r="A101" s="53">
        <v>23</v>
      </c>
      <c r="B101" s="45" t="s">
        <v>78</v>
      </c>
      <c r="C101" s="52" t="s">
        <v>19</v>
      </c>
      <c r="D101" s="21" t="s">
        <v>4</v>
      </c>
      <c r="E101" s="10" t="s">
        <v>72</v>
      </c>
      <c r="F101" s="10" t="s">
        <v>68</v>
      </c>
      <c r="G101" s="10" t="s">
        <v>69</v>
      </c>
      <c r="H101" s="10" t="s">
        <v>70</v>
      </c>
      <c r="I101" s="10" t="s">
        <v>77</v>
      </c>
      <c r="J101" s="13">
        <v>70000</v>
      </c>
      <c r="K101" s="13">
        <v>49000</v>
      </c>
      <c r="L101" s="13">
        <v>49000</v>
      </c>
      <c r="M101" s="13">
        <v>49000</v>
      </c>
      <c r="N101" s="50"/>
      <c r="O101" s="8"/>
    </row>
    <row r="102" spans="1:15" s="2" customFormat="1" ht="55.15" customHeight="1" x14ac:dyDescent="0.25">
      <c r="A102" s="37"/>
      <c r="B102" s="46"/>
      <c r="C102" s="52"/>
      <c r="D102" s="21" t="s">
        <v>5</v>
      </c>
      <c r="E102" s="10"/>
      <c r="F102" s="10"/>
      <c r="G102" s="10"/>
      <c r="H102" s="10"/>
      <c r="I102" s="10"/>
      <c r="J102" s="13"/>
      <c r="K102" s="13"/>
      <c r="L102" s="13"/>
      <c r="M102" s="13"/>
      <c r="N102" s="50"/>
      <c r="O102" s="8"/>
    </row>
    <row r="103" spans="1:15" s="2" customFormat="1" ht="55.15" customHeight="1" x14ac:dyDescent="0.25">
      <c r="A103" s="37"/>
      <c r="B103" s="46"/>
      <c r="C103" s="52"/>
      <c r="D103" s="21" t="s">
        <v>6</v>
      </c>
      <c r="E103" s="10"/>
      <c r="F103" s="10"/>
      <c r="G103" s="10"/>
      <c r="H103" s="10"/>
      <c r="I103" s="10"/>
      <c r="J103" s="13"/>
      <c r="K103" s="13"/>
      <c r="L103" s="13"/>
      <c r="M103" s="13"/>
      <c r="N103" s="50"/>
      <c r="O103" s="8"/>
    </row>
    <row r="104" spans="1:15" s="2" customFormat="1" ht="118.15" customHeight="1" x14ac:dyDescent="0.25">
      <c r="A104" s="38"/>
      <c r="B104" s="46"/>
      <c r="C104" s="52"/>
      <c r="D104" s="14" t="s">
        <v>8</v>
      </c>
      <c r="E104" s="11"/>
      <c r="F104" s="11"/>
      <c r="G104" s="11"/>
      <c r="H104" s="11"/>
      <c r="I104" s="11"/>
      <c r="J104" s="5">
        <f t="shared" ref="J104:L104" si="36">J101+J102+J103</f>
        <v>70000</v>
      </c>
      <c r="K104" s="5">
        <f t="shared" si="36"/>
        <v>49000</v>
      </c>
      <c r="L104" s="5">
        <f t="shared" si="36"/>
        <v>49000</v>
      </c>
      <c r="M104" s="5">
        <f t="shared" ref="M104" si="37">M101+M102+M103</f>
        <v>49000</v>
      </c>
      <c r="N104" s="50"/>
      <c r="O104" s="8"/>
    </row>
    <row r="105" spans="1:15" s="2" customFormat="1" ht="55.15" customHeight="1" x14ac:dyDescent="0.25">
      <c r="A105" s="53">
        <v>24</v>
      </c>
      <c r="B105" s="45" t="s">
        <v>170</v>
      </c>
      <c r="C105" s="52" t="s">
        <v>19</v>
      </c>
      <c r="D105" s="21" t="s">
        <v>4</v>
      </c>
      <c r="E105" s="10" t="s">
        <v>72</v>
      </c>
      <c r="F105" s="10" t="s">
        <v>68</v>
      </c>
      <c r="G105" s="10" t="s">
        <v>69</v>
      </c>
      <c r="H105" s="10" t="s">
        <v>70</v>
      </c>
      <c r="I105" s="10" t="s">
        <v>79</v>
      </c>
      <c r="J105" s="13">
        <f>7806484-2455300+694300</f>
        <v>6045484</v>
      </c>
      <c r="K105" s="13">
        <v>6707919.7000000002</v>
      </c>
      <c r="L105" s="13">
        <v>7250532.2000000002</v>
      </c>
      <c r="M105" s="13">
        <v>7836286.9000000004</v>
      </c>
      <c r="N105" s="50">
        <v>4.5</v>
      </c>
      <c r="O105" s="8"/>
    </row>
    <row r="106" spans="1:15" s="2" customFormat="1" ht="55.15" customHeight="1" x14ac:dyDescent="0.25">
      <c r="A106" s="37"/>
      <c r="B106" s="46"/>
      <c r="C106" s="52"/>
      <c r="D106" s="21" t="s">
        <v>5</v>
      </c>
      <c r="E106" s="10"/>
      <c r="F106" s="10"/>
      <c r="G106" s="10"/>
      <c r="H106" s="10"/>
      <c r="I106" s="10"/>
      <c r="J106" s="13"/>
      <c r="K106" s="13"/>
      <c r="L106" s="13"/>
      <c r="M106" s="13"/>
      <c r="N106" s="50"/>
      <c r="O106" s="8"/>
    </row>
    <row r="107" spans="1:15" s="2" customFormat="1" ht="55.15" customHeight="1" x14ac:dyDescent="0.25">
      <c r="A107" s="37"/>
      <c r="B107" s="46"/>
      <c r="C107" s="52"/>
      <c r="D107" s="21" t="s">
        <v>6</v>
      </c>
      <c r="E107" s="10"/>
      <c r="F107" s="10"/>
      <c r="G107" s="10"/>
      <c r="H107" s="10"/>
      <c r="I107" s="10"/>
      <c r="J107" s="13"/>
      <c r="K107" s="13"/>
      <c r="L107" s="13"/>
      <c r="M107" s="13"/>
      <c r="N107" s="50"/>
      <c r="O107" s="8"/>
    </row>
    <row r="108" spans="1:15" s="2" customFormat="1" ht="152.44999999999999" customHeight="1" x14ac:dyDescent="0.25">
      <c r="A108" s="38"/>
      <c r="B108" s="46"/>
      <c r="C108" s="52"/>
      <c r="D108" s="14" t="s">
        <v>8</v>
      </c>
      <c r="E108" s="11"/>
      <c r="F108" s="11"/>
      <c r="G108" s="11"/>
      <c r="H108" s="11"/>
      <c r="I108" s="11"/>
      <c r="J108" s="5">
        <f t="shared" ref="J108:L108" si="38">J105+J106+J107</f>
        <v>6045484</v>
      </c>
      <c r="K108" s="5">
        <f t="shared" si="38"/>
        <v>6707919.7000000002</v>
      </c>
      <c r="L108" s="5">
        <f t="shared" si="38"/>
        <v>7250532.2000000002</v>
      </c>
      <c r="M108" s="5">
        <f t="shared" ref="M108" si="39">M105+M106+M107</f>
        <v>7836286.9000000004</v>
      </c>
      <c r="N108" s="50"/>
      <c r="O108" s="8"/>
    </row>
    <row r="109" spans="1:15" s="2" customFormat="1" ht="55.15" customHeight="1" x14ac:dyDescent="0.25">
      <c r="A109" s="53">
        <v>25</v>
      </c>
      <c r="B109" s="45" t="s">
        <v>0</v>
      </c>
      <c r="C109" s="52" t="s">
        <v>19</v>
      </c>
      <c r="D109" s="21" t="s">
        <v>4</v>
      </c>
      <c r="E109" s="10" t="s">
        <v>72</v>
      </c>
      <c r="F109" s="10" t="s">
        <v>68</v>
      </c>
      <c r="G109" s="10" t="s">
        <v>69</v>
      </c>
      <c r="H109" s="10" t="s">
        <v>70</v>
      </c>
      <c r="I109" s="10" t="s">
        <v>74</v>
      </c>
      <c r="J109" s="13">
        <v>111000</v>
      </c>
      <c r="K109" s="13">
        <v>117000</v>
      </c>
      <c r="L109" s="13">
        <v>117000</v>
      </c>
      <c r="M109" s="13">
        <v>117000</v>
      </c>
      <c r="N109" s="50"/>
      <c r="O109" s="8"/>
    </row>
    <row r="110" spans="1:15" s="2" customFormat="1" ht="55.15" customHeight="1" x14ac:dyDescent="0.25">
      <c r="A110" s="37"/>
      <c r="B110" s="46"/>
      <c r="C110" s="52"/>
      <c r="D110" s="21" t="s">
        <v>5</v>
      </c>
      <c r="E110" s="10"/>
      <c r="F110" s="10"/>
      <c r="G110" s="10"/>
      <c r="H110" s="10"/>
      <c r="I110" s="10"/>
      <c r="J110" s="13"/>
      <c r="K110" s="13"/>
      <c r="L110" s="13"/>
      <c r="M110" s="13"/>
      <c r="N110" s="50"/>
      <c r="O110" s="8"/>
    </row>
    <row r="111" spans="1:15" s="2" customFormat="1" ht="55.15" customHeight="1" x14ac:dyDescent="0.25">
      <c r="A111" s="37"/>
      <c r="B111" s="46"/>
      <c r="C111" s="52"/>
      <c r="D111" s="21" t="s">
        <v>6</v>
      </c>
      <c r="E111" s="10"/>
      <c r="F111" s="10"/>
      <c r="G111" s="10"/>
      <c r="H111" s="10"/>
      <c r="I111" s="10"/>
      <c r="J111" s="13"/>
      <c r="K111" s="13"/>
      <c r="L111" s="13"/>
      <c r="M111" s="13"/>
      <c r="N111" s="50"/>
      <c r="O111" s="8"/>
    </row>
    <row r="112" spans="1:15" s="2" customFormat="1" ht="55.15" customHeight="1" x14ac:dyDescent="0.25">
      <c r="A112" s="38"/>
      <c r="B112" s="46"/>
      <c r="C112" s="52"/>
      <c r="D112" s="14" t="s">
        <v>12</v>
      </c>
      <c r="E112" s="11"/>
      <c r="F112" s="11"/>
      <c r="G112" s="11"/>
      <c r="H112" s="11"/>
      <c r="I112" s="11"/>
      <c r="J112" s="5">
        <f t="shared" ref="J112:L112" si="40">J109+J110+J111</f>
        <v>111000</v>
      </c>
      <c r="K112" s="5">
        <f t="shared" si="40"/>
        <v>117000</v>
      </c>
      <c r="L112" s="5">
        <f t="shared" si="40"/>
        <v>117000</v>
      </c>
      <c r="M112" s="5">
        <f t="shared" ref="M112" si="41">M109+M110+M111</f>
        <v>117000</v>
      </c>
      <c r="N112" s="50"/>
      <c r="O112" s="8"/>
    </row>
    <row r="113" spans="1:15" s="2" customFormat="1" ht="55.15" customHeight="1" x14ac:dyDescent="0.25">
      <c r="A113" s="53">
        <v>26</v>
      </c>
      <c r="B113" s="45" t="s">
        <v>39</v>
      </c>
      <c r="C113" s="52" t="s">
        <v>14</v>
      </c>
      <c r="D113" s="21" t="s">
        <v>4</v>
      </c>
      <c r="E113" s="10" t="s">
        <v>72</v>
      </c>
      <c r="F113" s="10" t="s">
        <v>68</v>
      </c>
      <c r="G113" s="10" t="s">
        <v>69</v>
      </c>
      <c r="H113" s="10" t="s">
        <v>70</v>
      </c>
      <c r="I113" s="10" t="s">
        <v>73</v>
      </c>
      <c r="J113" s="13">
        <f>133560+17640-8100</f>
        <v>143100</v>
      </c>
      <c r="K113" s="13">
        <v>147600</v>
      </c>
      <c r="L113" s="13">
        <v>147600</v>
      </c>
      <c r="M113" s="13">
        <v>147600</v>
      </c>
      <c r="N113" s="50"/>
      <c r="O113" s="8"/>
    </row>
    <row r="114" spans="1:15" s="2" customFormat="1" ht="55.15" customHeight="1" x14ac:dyDescent="0.25">
      <c r="A114" s="37"/>
      <c r="B114" s="46"/>
      <c r="C114" s="52"/>
      <c r="D114" s="21" t="s">
        <v>5</v>
      </c>
      <c r="E114" s="10"/>
      <c r="F114" s="10"/>
      <c r="G114" s="10"/>
      <c r="H114" s="10"/>
      <c r="I114" s="10"/>
      <c r="J114" s="13"/>
      <c r="K114" s="13"/>
      <c r="L114" s="13"/>
      <c r="M114" s="13"/>
      <c r="N114" s="55"/>
      <c r="O114" s="8"/>
    </row>
    <row r="115" spans="1:15" s="2" customFormat="1" ht="55.15" customHeight="1" x14ac:dyDescent="0.25">
      <c r="A115" s="37"/>
      <c r="B115" s="46"/>
      <c r="C115" s="52"/>
      <c r="D115" s="21" t="s">
        <v>6</v>
      </c>
      <c r="E115" s="10"/>
      <c r="F115" s="10"/>
      <c r="G115" s="10"/>
      <c r="H115" s="10"/>
      <c r="I115" s="10"/>
      <c r="J115" s="13"/>
      <c r="K115" s="13"/>
      <c r="L115" s="13"/>
      <c r="M115" s="13"/>
      <c r="N115" s="55"/>
      <c r="O115" s="8"/>
    </row>
    <row r="116" spans="1:15" s="2" customFormat="1" ht="55.15" customHeight="1" x14ac:dyDescent="0.25">
      <c r="A116" s="38"/>
      <c r="B116" s="46"/>
      <c r="C116" s="52"/>
      <c r="D116" s="14" t="s">
        <v>12</v>
      </c>
      <c r="E116" s="11"/>
      <c r="F116" s="11"/>
      <c r="G116" s="11"/>
      <c r="H116" s="11"/>
      <c r="I116" s="11"/>
      <c r="J116" s="5">
        <f>J113+J114+J115</f>
        <v>143100</v>
      </c>
      <c r="K116" s="5">
        <f t="shared" ref="K116:L116" si="42">K113+K114+K115</f>
        <v>147600</v>
      </c>
      <c r="L116" s="5">
        <f t="shared" si="42"/>
        <v>147600</v>
      </c>
      <c r="M116" s="5">
        <f>M113+M114+M115</f>
        <v>147600</v>
      </c>
      <c r="N116" s="55"/>
      <c r="O116" s="8"/>
    </row>
    <row r="117" spans="1:15" s="2" customFormat="1" ht="55.15" customHeight="1" x14ac:dyDescent="0.25">
      <c r="A117" s="53">
        <v>27</v>
      </c>
      <c r="B117" s="45" t="s">
        <v>48</v>
      </c>
      <c r="C117" s="52" t="s">
        <v>14</v>
      </c>
      <c r="D117" s="20" t="s">
        <v>4</v>
      </c>
      <c r="E117" s="12"/>
      <c r="F117" s="12"/>
      <c r="G117" s="12"/>
      <c r="H117" s="12"/>
      <c r="I117" s="12"/>
      <c r="J117" s="13"/>
      <c r="K117" s="13"/>
      <c r="L117" s="13"/>
      <c r="M117" s="13"/>
      <c r="N117" s="50"/>
      <c r="O117" s="8"/>
    </row>
    <row r="118" spans="1:15" s="2" customFormat="1" ht="55.15" customHeight="1" x14ac:dyDescent="0.25">
      <c r="A118" s="37"/>
      <c r="B118" s="46"/>
      <c r="C118" s="52"/>
      <c r="D118" s="20" t="s">
        <v>5</v>
      </c>
      <c r="E118" s="12" t="s">
        <v>72</v>
      </c>
      <c r="F118" s="12" t="s">
        <v>68</v>
      </c>
      <c r="G118" s="12" t="s">
        <v>69</v>
      </c>
      <c r="H118" s="12" t="s">
        <v>115</v>
      </c>
      <c r="I118" s="12" t="s">
        <v>119</v>
      </c>
      <c r="J118" s="13">
        <v>7000</v>
      </c>
      <c r="K118" s="13">
        <v>7000</v>
      </c>
      <c r="L118" s="13"/>
      <c r="M118" s="13"/>
      <c r="N118" s="50"/>
      <c r="O118" s="8"/>
    </row>
    <row r="119" spans="1:15" s="2" customFormat="1" ht="55.15" customHeight="1" x14ac:dyDescent="0.25">
      <c r="A119" s="37"/>
      <c r="B119" s="46"/>
      <c r="C119" s="52"/>
      <c r="D119" s="21" t="s">
        <v>6</v>
      </c>
      <c r="E119" s="10"/>
      <c r="F119" s="10"/>
      <c r="G119" s="10"/>
      <c r="H119" s="10"/>
      <c r="I119" s="10"/>
      <c r="J119" s="13"/>
      <c r="K119" s="13"/>
      <c r="L119" s="13"/>
      <c r="M119" s="13"/>
      <c r="N119" s="50"/>
      <c r="O119" s="8"/>
    </row>
    <row r="120" spans="1:15" s="2" customFormat="1" ht="55.15" customHeight="1" x14ac:dyDescent="0.25">
      <c r="A120" s="38"/>
      <c r="B120" s="46"/>
      <c r="C120" s="52"/>
      <c r="D120" s="14" t="s">
        <v>12</v>
      </c>
      <c r="E120" s="11"/>
      <c r="F120" s="11"/>
      <c r="G120" s="11"/>
      <c r="H120" s="11"/>
      <c r="I120" s="11"/>
      <c r="J120" s="5">
        <f t="shared" ref="J120:L120" si="43">J117+J118+J119</f>
        <v>7000</v>
      </c>
      <c r="K120" s="5">
        <f t="shared" si="43"/>
        <v>7000</v>
      </c>
      <c r="L120" s="5">
        <f t="shared" si="43"/>
        <v>0</v>
      </c>
      <c r="M120" s="5">
        <f t="shared" ref="M120" si="44">M117+M118+M119</f>
        <v>0</v>
      </c>
      <c r="N120" s="50"/>
      <c r="O120" s="8"/>
    </row>
    <row r="121" spans="1:15" s="2" customFormat="1" ht="55.15" customHeight="1" x14ac:dyDescent="0.25">
      <c r="A121" s="53">
        <v>28</v>
      </c>
      <c r="B121" s="45" t="s">
        <v>36</v>
      </c>
      <c r="C121" s="52" t="s">
        <v>14</v>
      </c>
      <c r="D121" s="20" t="s">
        <v>4</v>
      </c>
      <c r="E121" s="12"/>
      <c r="F121" s="12"/>
      <c r="G121" s="12"/>
      <c r="H121" s="12"/>
      <c r="I121" s="12"/>
      <c r="J121" s="13"/>
      <c r="K121" s="13"/>
      <c r="L121" s="13"/>
      <c r="M121" s="13"/>
      <c r="N121" s="50"/>
      <c r="O121" s="8"/>
    </row>
    <row r="122" spans="1:15" s="2" customFormat="1" ht="55.15" customHeight="1" x14ac:dyDescent="0.25">
      <c r="A122" s="37"/>
      <c r="B122" s="46"/>
      <c r="C122" s="52"/>
      <c r="D122" s="20" t="s">
        <v>5</v>
      </c>
      <c r="E122" s="12" t="s">
        <v>72</v>
      </c>
      <c r="F122" s="12" t="s">
        <v>68</v>
      </c>
      <c r="G122" s="12" t="s">
        <v>69</v>
      </c>
      <c r="H122" s="12" t="s">
        <v>70</v>
      </c>
      <c r="I122" s="12" t="s">
        <v>100</v>
      </c>
      <c r="J122" s="13">
        <f>3209800+1164983.3</f>
        <v>4374783.3</v>
      </c>
      <c r="K122" s="13">
        <f>1856100+571754.18</f>
        <v>2427854.1800000002</v>
      </c>
      <c r="L122" s="13">
        <v>1952900</v>
      </c>
      <c r="M122" s="13">
        <v>2072600</v>
      </c>
      <c r="N122" s="55"/>
      <c r="O122" s="8"/>
    </row>
    <row r="123" spans="1:15" s="2" customFormat="1" ht="55.15" customHeight="1" x14ac:dyDescent="0.25">
      <c r="A123" s="37"/>
      <c r="B123" s="46"/>
      <c r="C123" s="52"/>
      <c r="D123" s="21" t="s">
        <v>6</v>
      </c>
      <c r="E123" s="10"/>
      <c r="F123" s="10"/>
      <c r="G123" s="10"/>
      <c r="H123" s="10"/>
      <c r="I123" s="10"/>
      <c r="J123" s="13"/>
      <c r="K123" s="13"/>
      <c r="L123" s="13"/>
      <c r="M123" s="13"/>
      <c r="N123" s="55"/>
      <c r="O123" s="8"/>
    </row>
    <row r="124" spans="1:15" s="2" customFormat="1" ht="55.15" customHeight="1" x14ac:dyDescent="0.25">
      <c r="A124" s="38"/>
      <c r="B124" s="46"/>
      <c r="C124" s="52"/>
      <c r="D124" s="14" t="s">
        <v>12</v>
      </c>
      <c r="E124" s="11"/>
      <c r="F124" s="11"/>
      <c r="G124" s="11"/>
      <c r="H124" s="11"/>
      <c r="I124" s="11"/>
      <c r="J124" s="5">
        <f t="shared" ref="J124:L124" si="45">J121+J122+J123</f>
        <v>4374783.3</v>
      </c>
      <c r="K124" s="5">
        <f t="shared" si="45"/>
        <v>2427854.1800000002</v>
      </c>
      <c r="L124" s="5">
        <f t="shared" si="45"/>
        <v>1952900</v>
      </c>
      <c r="M124" s="5">
        <f t="shared" ref="M124" si="46">M121+M122+M123</f>
        <v>2072600</v>
      </c>
      <c r="N124" s="55"/>
      <c r="O124" s="8"/>
    </row>
    <row r="125" spans="1:15" s="2" customFormat="1" ht="55.15" customHeight="1" x14ac:dyDescent="0.25">
      <c r="A125" s="53">
        <v>29</v>
      </c>
      <c r="B125" s="45" t="s">
        <v>25</v>
      </c>
      <c r="C125" s="52" t="s">
        <v>13</v>
      </c>
      <c r="D125" s="21" t="s">
        <v>4</v>
      </c>
      <c r="E125" s="10" t="s">
        <v>72</v>
      </c>
      <c r="F125" s="10" t="s">
        <v>68</v>
      </c>
      <c r="G125" s="10" t="s">
        <v>69</v>
      </c>
      <c r="H125" s="10" t="s">
        <v>70</v>
      </c>
      <c r="I125" s="10" t="s">
        <v>171</v>
      </c>
      <c r="J125" s="13">
        <v>6021576</v>
      </c>
      <c r="K125" s="13">
        <v>5017980</v>
      </c>
      <c r="L125" s="13">
        <v>3010788</v>
      </c>
      <c r="M125" s="13">
        <v>3010788</v>
      </c>
      <c r="N125" s="50"/>
      <c r="O125" s="8"/>
    </row>
    <row r="126" spans="1:15" s="2" customFormat="1" ht="55.15" customHeight="1" x14ac:dyDescent="0.25">
      <c r="A126" s="37"/>
      <c r="B126" s="46"/>
      <c r="C126" s="52"/>
      <c r="D126" s="21" t="s">
        <v>5</v>
      </c>
      <c r="E126" s="10"/>
      <c r="F126" s="10"/>
      <c r="G126" s="10"/>
      <c r="H126" s="10"/>
      <c r="I126" s="10"/>
      <c r="J126" s="13"/>
      <c r="K126" s="13"/>
      <c r="L126" s="13"/>
      <c r="M126" s="13"/>
      <c r="N126" s="55"/>
      <c r="O126" s="8"/>
    </row>
    <row r="127" spans="1:15" s="2" customFormat="1" ht="55.15" customHeight="1" x14ac:dyDescent="0.25">
      <c r="A127" s="37"/>
      <c r="B127" s="46"/>
      <c r="C127" s="52"/>
      <c r="D127" s="21" t="s">
        <v>6</v>
      </c>
      <c r="E127" s="10"/>
      <c r="F127" s="10"/>
      <c r="G127" s="10"/>
      <c r="H127" s="10"/>
      <c r="I127" s="10"/>
      <c r="J127" s="13"/>
      <c r="K127" s="13"/>
      <c r="L127" s="13"/>
      <c r="M127" s="13"/>
      <c r="N127" s="55"/>
      <c r="O127" s="8"/>
    </row>
    <row r="128" spans="1:15" s="2" customFormat="1" ht="55.15" customHeight="1" x14ac:dyDescent="0.25">
      <c r="A128" s="38"/>
      <c r="B128" s="46"/>
      <c r="C128" s="52"/>
      <c r="D128" s="14" t="s">
        <v>7</v>
      </c>
      <c r="E128" s="11"/>
      <c r="F128" s="11"/>
      <c r="G128" s="11"/>
      <c r="H128" s="11"/>
      <c r="I128" s="11"/>
      <c r="J128" s="5">
        <f t="shared" ref="J128:L128" si="47">J126+J125+J127</f>
        <v>6021576</v>
      </c>
      <c r="K128" s="5">
        <f t="shared" si="47"/>
        <v>5017980</v>
      </c>
      <c r="L128" s="5">
        <f t="shared" si="47"/>
        <v>3010788</v>
      </c>
      <c r="M128" s="5">
        <f t="shared" ref="M128" si="48">M126+M125+M127</f>
        <v>3010788</v>
      </c>
      <c r="N128" s="55"/>
      <c r="O128" s="8"/>
    </row>
    <row r="129" spans="1:15" s="2" customFormat="1" ht="55.15" customHeight="1" x14ac:dyDescent="0.25">
      <c r="A129" s="53">
        <v>30</v>
      </c>
      <c r="B129" s="39" t="s">
        <v>35</v>
      </c>
      <c r="C129" s="42" t="s">
        <v>11</v>
      </c>
      <c r="D129" s="20" t="s">
        <v>38</v>
      </c>
      <c r="E129" s="12" t="s">
        <v>72</v>
      </c>
      <c r="F129" s="12" t="s">
        <v>68</v>
      </c>
      <c r="G129" s="12" t="s">
        <v>69</v>
      </c>
      <c r="H129" s="12" t="s">
        <v>70</v>
      </c>
      <c r="I129" s="12" t="s">
        <v>82</v>
      </c>
      <c r="J129" s="13">
        <v>9960</v>
      </c>
      <c r="K129" s="13">
        <v>13280</v>
      </c>
      <c r="L129" s="13">
        <v>13280</v>
      </c>
      <c r="M129" s="13">
        <v>138576</v>
      </c>
      <c r="N129" s="42"/>
      <c r="O129" s="8"/>
    </row>
    <row r="130" spans="1:15" s="2" customFormat="1" ht="55.15" customHeight="1" x14ac:dyDescent="0.25">
      <c r="A130" s="37"/>
      <c r="B130" s="40"/>
      <c r="C130" s="43"/>
      <c r="D130" s="21" t="s">
        <v>4</v>
      </c>
      <c r="E130" s="10"/>
      <c r="F130" s="10"/>
      <c r="G130" s="10"/>
      <c r="H130" s="10"/>
      <c r="I130" s="10"/>
      <c r="J130" s="13"/>
      <c r="K130" s="13"/>
      <c r="L130" s="13"/>
      <c r="M130" s="13"/>
      <c r="N130" s="43"/>
      <c r="O130" s="8"/>
    </row>
    <row r="131" spans="1:15" s="2" customFormat="1" ht="55.15" customHeight="1" x14ac:dyDescent="0.25">
      <c r="A131" s="37"/>
      <c r="B131" s="40"/>
      <c r="C131" s="43"/>
      <c r="D131" s="21" t="s">
        <v>5</v>
      </c>
      <c r="E131" s="10"/>
      <c r="F131" s="10"/>
      <c r="G131" s="10"/>
      <c r="H131" s="10"/>
      <c r="I131" s="10"/>
      <c r="J131" s="13"/>
      <c r="K131" s="13"/>
      <c r="L131" s="13"/>
      <c r="M131" s="13"/>
      <c r="N131" s="43"/>
      <c r="O131" s="8"/>
    </row>
    <row r="132" spans="1:15" s="2" customFormat="1" ht="55.15" customHeight="1" x14ac:dyDescent="0.25">
      <c r="A132" s="37"/>
      <c r="B132" s="40"/>
      <c r="C132" s="43"/>
      <c r="D132" s="21" t="s">
        <v>6</v>
      </c>
      <c r="E132" s="10"/>
      <c r="F132" s="10"/>
      <c r="G132" s="10"/>
      <c r="H132" s="10"/>
      <c r="I132" s="10"/>
      <c r="J132" s="13"/>
      <c r="K132" s="13"/>
      <c r="L132" s="13"/>
      <c r="M132" s="13"/>
      <c r="N132" s="43"/>
      <c r="O132" s="8"/>
    </row>
    <row r="133" spans="1:15" s="2" customFormat="1" ht="55.15" customHeight="1" x14ac:dyDescent="0.25">
      <c r="A133" s="38"/>
      <c r="B133" s="41"/>
      <c r="C133" s="44"/>
      <c r="D133" s="14" t="s">
        <v>7</v>
      </c>
      <c r="E133" s="11"/>
      <c r="F133" s="11"/>
      <c r="G133" s="11"/>
      <c r="H133" s="11"/>
      <c r="I133" s="11"/>
      <c r="J133" s="5">
        <f>J130+J131+J132+J129</f>
        <v>9960</v>
      </c>
      <c r="K133" s="5">
        <f t="shared" ref="K133:L133" si="49">K130+K131+K132+K129</f>
        <v>13280</v>
      </c>
      <c r="L133" s="5">
        <f t="shared" si="49"/>
        <v>13280</v>
      </c>
      <c r="M133" s="5">
        <f>M130+M131+M132+M129</f>
        <v>138576</v>
      </c>
      <c r="N133" s="44"/>
      <c r="O133" s="8"/>
    </row>
    <row r="134" spans="1:15" s="2" customFormat="1" ht="55.15" customHeight="1" x14ac:dyDescent="0.25">
      <c r="A134" s="53">
        <v>31</v>
      </c>
      <c r="B134" s="47" t="s">
        <v>58</v>
      </c>
      <c r="C134" s="42" t="s">
        <v>21</v>
      </c>
      <c r="D134" s="20" t="s">
        <v>38</v>
      </c>
      <c r="E134" s="12" t="s">
        <v>72</v>
      </c>
      <c r="F134" s="12" t="s">
        <v>68</v>
      </c>
      <c r="G134" s="12" t="s">
        <v>69</v>
      </c>
      <c r="H134" s="12" t="s">
        <v>70</v>
      </c>
      <c r="I134" s="12" t="s">
        <v>114</v>
      </c>
      <c r="J134" s="5">
        <v>1547332.04</v>
      </c>
      <c r="K134" s="5"/>
      <c r="L134" s="5"/>
      <c r="M134" s="5"/>
      <c r="N134" s="42">
        <v>12</v>
      </c>
      <c r="O134" s="8"/>
    </row>
    <row r="135" spans="1:15" s="2" customFormat="1" ht="55.15" customHeight="1" x14ac:dyDescent="0.25">
      <c r="A135" s="37"/>
      <c r="B135" s="48"/>
      <c r="C135" s="43"/>
      <c r="D135" s="21" t="s">
        <v>4</v>
      </c>
      <c r="E135" s="12" t="s">
        <v>72</v>
      </c>
      <c r="F135" s="12" t="s">
        <v>68</v>
      </c>
      <c r="G135" s="12" t="s">
        <v>69</v>
      </c>
      <c r="H135" s="12" t="s">
        <v>70</v>
      </c>
      <c r="I135" s="12" t="s">
        <v>114</v>
      </c>
      <c r="J135" s="13">
        <v>1163967.46</v>
      </c>
      <c r="K135" s="13">
        <v>2052810</v>
      </c>
      <c r="L135" s="13">
        <v>2052810</v>
      </c>
      <c r="M135" s="13">
        <v>2052810</v>
      </c>
      <c r="N135" s="43"/>
      <c r="O135" s="8"/>
    </row>
    <row r="136" spans="1:15" s="2" customFormat="1" ht="55.15" customHeight="1" x14ac:dyDescent="0.25">
      <c r="A136" s="37"/>
      <c r="B136" s="48"/>
      <c r="C136" s="43"/>
      <c r="D136" s="21" t="s">
        <v>5</v>
      </c>
      <c r="E136" s="12" t="s">
        <v>72</v>
      </c>
      <c r="F136" s="12" t="s">
        <v>68</v>
      </c>
      <c r="G136" s="12" t="s">
        <v>69</v>
      </c>
      <c r="H136" s="12" t="s">
        <v>70</v>
      </c>
      <c r="I136" s="12" t="s">
        <v>114</v>
      </c>
      <c r="J136" s="13">
        <f>1084520-0.2</f>
        <v>1084519.8</v>
      </c>
      <c r="K136" s="13">
        <v>821124</v>
      </c>
      <c r="L136" s="13">
        <v>821124</v>
      </c>
      <c r="M136" s="13">
        <v>821124</v>
      </c>
      <c r="N136" s="43"/>
      <c r="O136" s="8"/>
    </row>
    <row r="137" spans="1:15" s="2" customFormat="1" ht="55.15" customHeight="1" x14ac:dyDescent="0.25">
      <c r="A137" s="37"/>
      <c r="B137" s="48"/>
      <c r="C137" s="43"/>
      <c r="D137" s="21" t="s">
        <v>6</v>
      </c>
      <c r="E137" s="12" t="s">
        <v>72</v>
      </c>
      <c r="F137" s="12" t="s">
        <v>68</v>
      </c>
      <c r="G137" s="12" t="s">
        <v>69</v>
      </c>
      <c r="H137" s="12" t="s">
        <v>70</v>
      </c>
      <c r="I137" s="12" t="s">
        <v>114</v>
      </c>
      <c r="J137" s="13"/>
      <c r="K137" s="13"/>
      <c r="L137" s="13"/>
      <c r="M137" s="13"/>
      <c r="N137" s="43"/>
      <c r="O137" s="8"/>
    </row>
    <row r="138" spans="1:15" s="2" customFormat="1" ht="55.15" customHeight="1" x14ac:dyDescent="0.25">
      <c r="A138" s="38"/>
      <c r="B138" s="49"/>
      <c r="C138" s="44"/>
      <c r="D138" s="14" t="s">
        <v>7</v>
      </c>
      <c r="E138" s="11"/>
      <c r="F138" s="11"/>
      <c r="G138" s="11"/>
      <c r="H138" s="11"/>
      <c r="I138" s="11"/>
      <c r="J138" s="5">
        <f>J135+J136+J137+J134</f>
        <v>3795819.3</v>
      </c>
      <c r="K138" s="5">
        <f t="shared" ref="K138:L138" si="50">K135+K136+K137+K134</f>
        <v>2873934</v>
      </c>
      <c r="L138" s="5">
        <f t="shared" si="50"/>
        <v>2873934</v>
      </c>
      <c r="M138" s="5">
        <f>M135+M136+M137+M134</f>
        <v>2873934</v>
      </c>
      <c r="N138" s="44"/>
      <c r="O138" s="8"/>
    </row>
    <row r="139" spans="1:15" s="2" customFormat="1" ht="55.15" customHeight="1" x14ac:dyDescent="0.25">
      <c r="A139" s="53">
        <v>32</v>
      </c>
      <c r="B139" s="45" t="s">
        <v>15</v>
      </c>
      <c r="C139" s="52" t="s">
        <v>13</v>
      </c>
      <c r="D139" s="21" t="s">
        <v>4</v>
      </c>
      <c r="E139" s="10"/>
      <c r="F139" s="10"/>
      <c r="G139" s="10"/>
      <c r="H139" s="10"/>
      <c r="I139" s="10"/>
      <c r="J139" s="13"/>
      <c r="K139" s="13"/>
      <c r="L139" s="13"/>
      <c r="M139" s="13"/>
      <c r="N139" s="50"/>
      <c r="O139" s="8"/>
    </row>
    <row r="140" spans="1:15" s="2" customFormat="1" ht="55.15" customHeight="1" x14ac:dyDescent="0.25">
      <c r="A140" s="37"/>
      <c r="B140" s="46"/>
      <c r="C140" s="52"/>
      <c r="D140" s="21" t="s">
        <v>5</v>
      </c>
      <c r="E140" s="10" t="s">
        <v>72</v>
      </c>
      <c r="F140" s="10" t="s">
        <v>68</v>
      </c>
      <c r="G140" s="10" t="s">
        <v>69</v>
      </c>
      <c r="H140" s="10" t="s">
        <v>115</v>
      </c>
      <c r="I140" s="10" t="s">
        <v>121</v>
      </c>
      <c r="J140" s="13">
        <v>20000</v>
      </c>
      <c r="K140" s="13">
        <v>20000</v>
      </c>
      <c r="L140" s="13">
        <v>20000</v>
      </c>
      <c r="M140" s="13">
        <v>20000</v>
      </c>
      <c r="N140" s="50"/>
      <c r="O140" s="8"/>
    </row>
    <row r="141" spans="1:15" s="2" customFormat="1" ht="55.15" customHeight="1" x14ac:dyDescent="0.25">
      <c r="A141" s="37"/>
      <c r="B141" s="46"/>
      <c r="C141" s="52"/>
      <c r="D141" s="21" t="s">
        <v>6</v>
      </c>
      <c r="E141" s="10"/>
      <c r="F141" s="10"/>
      <c r="G141" s="10"/>
      <c r="H141" s="10"/>
      <c r="I141" s="10"/>
      <c r="J141" s="13"/>
      <c r="K141" s="13"/>
      <c r="L141" s="13"/>
      <c r="M141" s="13"/>
      <c r="N141" s="50"/>
      <c r="O141" s="8"/>
    </row>
    <row r="142" spans="1:15" s="2" customFormat="1" ht="55.15" customHeight="1" x14ac:dyDescent="0.25">
      <c r="A142" s="38"/>
      <c r="B142" s="46"/>
      <c r="C142" s="52"/>
      <c r="D142" s="14" t="s">
        <v>7</v>
      </c>
      <c r="E142" s="11"/>
      <c r="F142" s="11"/>
      <c r="G142" s="11"/>
      <c r="H142" s="11"/>
      <c r="I142" s="11"/>
      <c r="J142" s="5">
        <f t="shared" ref="J142:L142" si="51">J139+J140+J141</f>
        <v>20000</v>
      </c>
      <c r="K142" s="5">
        <f t="shared" si="51"/>
        <v>20000</v>
      </c>
      <c r="L142" s="5">
        <f t="shared" si="51"/>
        <v>20000</v>
      </c>
      <c r="M142" s="5">
        <f t="shared" ref="M142" si="52">M139+M140+M141</f>
        <v>20000</v>
      </c>
      <c r="N142" s="50"/>
      <c r="O142" s="8"/>
    </row>
    <row r="143" spans="1:15" s="2" customFormat="1" ht="55.15" customHeight="1" x14ac:dyDescent="0.25">
      <c r="A143" s="53">
        <v>33</v>
      </c>
      <c r="B143" s="45" t="s">
        <v>56</v>
      </c>
      <c r="C143" s="52" t="s">
        <v>37</v>
      </c>
      <c r="D143" s="21" t="s">
        <v>4</v>
      </c>
      <c r="E143" s="10"/>
      <c r="F143" s="10"/>
      <c r="G143" s="10"/>
      <c r="H143" s="10"/>
      <c r="I143" s="10"/>
      <c r="J143" s="13"/>
      <c r="K143" s="13"/>
      <c r="L143" s="13"/>
      <c r="M143" s="13"/>
      <c r="N143" s="42" t="s">
        <v>126</v>
      </c>
      <c r="O143" s="8"/>
    </row>
    <row r="144" spans="1:15" s="2" customFormat="1" ht="55.15" customHeight="1" x14ac:dyDescent="0.25">
      <c r="A144" s="37"/>
      <c r="B144" s="46"/>
      <c r="C144" s="52"/>
      <c r="D144" s="21" t="s">
        <v>5</v>
      </c>
      <c r="E144" s="10" t="s">
        <v>72</v>
      </c>
      <c r="F144" s="10" t="s">
        <v>68</v>
      </c>
      <c r="G144" s="10" t="s">
        <v>69</v>
      </c>
      <c r="H144" s="10" t="s">
        <v>115</v>
      </c>
      <c r="I144" s="10" t="s">
        <v>117</v>
      </c>
      <c r="J144" s="13">
        <v>8000</v>
      </c>
      <c r="K144" s="13">
        <v>8000</v>
      </c>
      <c r="L144" s="13">
        <v>8000</v>
      </c>
      <c r="M144" s="13">
        <v>8000</v>
      </c>
      <c r="N144" s="43"/>
      <c r="O144" s="8"/>
    </row>
    <row r="145" spans="1:15" s="2" customFormat="1" ht="55.15" customHeight="1" x14ac:dyDescent="0.25">
      <c r="A145" s="37"/>
      <c r="B145" s="46"/>
      <c r="C145" s="52"/>
      <c r="D145" s="21" t="s">
        <v>6</v>
      </c>
      <c r="E145" s="10"/>
      <c r="F145" s="10"/>
      <c r="G145" s="10"/>
      <c r="H145" s="10"/>
      <c r="I145" s="10"/>
      <c r="J145" s="13"/>
      <c r="K145" s="13"/>
      <c r="L145" s="13"/>
      <c r="M145" s="13"/>
      <c r="N145" s="43"/>
      <c r="O145" s="8"/>
    </row>
    <row r="146" spans="1:15" s="2" customFormat="1" ht="55.15" customHeight="1" x14ac:dyDescent="0.25">
      <c r="A146" s="38"/>
      <c r="B146" s="46"/>
      <c r="C146" s="52"/>
      <c r="D146" s="14" t="s">
        <v>7</v>
      </c>
      <c r="E146" s="11"/>
      <c r="F146" s="11"/>
      <c r="G146" s="11"/>
      <c r="H146" s="11"/>
      <c r="I146" s="11"/>
      <c r="J146" s="5">
        <f t="shared" ref="J146:L146" si="53">J143+J144+J145</f>
        <v>8000</v>
      </c>
      <c r="K146" s="5">
        <f t="shared" si="53"/>
        <v>8000</v>
      </c>
      <c r="L146" s="5">
        <f t="shared" si="53"/>
        <v>8000</v>
      </c>
      <c r="M146" s="5">
        <f t="shared" ref="M146" si="54">M143+M144+M145</f>
        <v>8000</v>
      </c>
      <c r="N146" s="44"/>
      <c r="O146" s="8"/>
    </row>
    <row r="147" spans="1:15" s="2" customFormat="1" ht="55.15" customHeight="1" x14ac:dyDescent="0.25">
      <c r="A147" s="53">
        <v>34</v>
      </c>
      <c r="B147" s="45" t="s">
        <v>51</v>
      </c>
      <c r="C147" s="52" t="s">
        <v>11</v>
      </c>
      <c r="D147" s="21" t="s">
        <v>4</v>
      </c>
      <c r="E147" s="10"/>
      <c r="F147" s="10"/>
      <c r="G147" s="10"/>
      <c r="H147" s="10"/>
      <c r="I147" s="10"/>
      <c r="J147" s="13"/>
      <c r="K147" s="13"/>
      <c r="L147" s="13"/>
      <c r="M147" s="13"/>
      <c r="N147" s="50"/>
      <c r="O147" s="8"/>
    </row>
    <row r="148" spans="1:15" s="2" customFormat="1" ht="55.15" customHeight="1" x14ac:dyDescent="0.25">
      <c r="A148" s="37"/>
      <c r="B148" s="46"/>
      <c r="C148" s="52"/>
      <c r="D148" s="21" t="s">
        <v>5</v>
      </c>
      <c r="E148" s="10" t="s">
        <v>72</v>
      </c>
      <c r="F148" s="10" t="s">
        <v>68</v>
      </c>
      <c r="G148" s="10" t="s">
        <v>69</v>
      </c>
      <c r="H148" s="10" t="s">
        <v>115</v>
      </c>
      <c r="I148" s="10" t="s">
        <v>123</v>
      </c>
      <c r="J148" s="13">
        <f>100000+298000</f>
        <v>398000</v>
      </c>
      <c r="K148" s="13"/>
      <c r="L148" s="13"/>
      <c r="M148" s="13"/>
      <c r="N148" s="50"/>
      <c r="O148" s="8"/>
    </row>
    <row r="149" spans="1:15" s="2" customFormat="1" ht="55.15" customHeight="1" x14ac:dyDescent="0.25">
      <c r="A149" s="37"/>
      <c r="B149" s="46"/>
      <c r="C149" s="52"/>
      <c r="D149" s="21" t="s">
        <v>6</v>
      </c>
      <c r="E149" s="10"/>
      <c r="F149" s="10"/>
      <c r="G149" s="10"/>
      <c r="H149" s="10"/>
      <c r="I149" s="10"/>
      <c r="J149" s="13"/>
      <c r="K149" s="13"/>
      <c r="L149" s="13"/>
      <c r="M149" s="13"/>
      <c r="N149" s="50"/>
      <c r="O149" s="8"/>
    </row>
    <row r="150" spans="1:15" s="2" customFormat="1" ht="55.15" customHeight="1" x14ac:dyDescent="0.25">
      <c r="A150" s="38"/>
      <c r="B150" s="46"/>
      <c r="C150" s="52"/>
      <c r="D150" s="14" t="s">
        <v>7</v>
      </c>
      <c r="E150" s="11"/>
      <c r="F150" s="11"/>
      <c r="G150" s="11"/>
      <c r="H150" s="11"/>
      <c r="I150" s="11"/>
      <c r="J150" s="5">
        <f t="shared" ref="J150:L150" si="55">J148+J147+J149</f>
        <v>398000</v>
      </c>
      <c r="K150" s="5">
        <f t="shared" si="55"/>
        <v>0</v>
      </c>
      <c r="L150" s="5">
        <f t="shared" si="55"/>
        <v>0</v>
      </c>
      <c r="M150" s="5">
        <f t="shared" ref="M150" si="56">M148+M147+M149</f>
        <v>0</v>
      </c>
      <c r="N150" s="50"/>
      <c r="O150" s="8"/>
    </row>
    <row r="151" spans="1:15" s="2" customFormat="1" ht="55.15" customHeight="1" x14ac:dyDescent="0.25">
      <c r="A151" s="53">
        <v>35</v>
      </c>
      <c r="B151" s="45" t="s">
        <v>47</v>
      </c>
      <c r="C151" s="52" t="s">
        <v>11</v>
      </c>
      <c r="D151" s="21" t="s">
        <v>4</v>
      </c>
      <c r="E151" s="10"/>
      <c r="F151" s="10"/>
      <c r="G151" s="10"/>
      <c r="H151" s="10"/>
      <c r="I151" s="10"/>
      <c r="J151" s="13"/>
      <c r="K151" s="13"/>
      <c r="L151" s="13"/>
      <c r="M151" s="13"/>
      <c r="N151" s="50"/>
      <c r="O151" s="8"/>
    </row>
    <row r="152" spans="1:15" s="2" customFormat="1" ht="55.15" customHeight="1" x14ac:dyDescent="0.25">
      <c r="A152" s="37"/>
      <c r="B152" s="46"/>
      <c r="C152" s="52"/>
      <c r="D152" s="21" t="s">
        <v>5</v>
      </c>
      <c r="E152" s="10" t="s">
        <v>72</v>
      </c>
      <c r="F152" s="10" t="s">
        <v>68</v>
      </c>
      <c r="G152" s="10" t="s">
        <v>69</v>
      </c>
      <c r="H152" s="10" t="s">
        <v>115</v>
      </c>
      <c r="I152" s="10" t="s">
        <v>118</v>
      </c>
      <c r="J152" s="13">
        <v>27000</v>
      </c>
      <c r="K152" s="13">
        <v>27000</v>
      </c>
      <c r="L152" s="13"/>
      <c r="M152" s="13"/>
      <c r="N152" s="50"/>
      <c r="O152" s="8"/>
    </row>
    <row r="153" spans="1:15" s="2" customFormat="1" ht="55.15" customHeight="1" x14ac:dyDescent="0.25">
      <c r="A153" s="37"/>
      <c r="B153" s="46"/>
      <c r="C153" s="52"/>
      <c r="D153" s="21" t="s">
        <v>6</v>
      </c>
      <c r="E153" s="10"/>
      <c r="F153" s="10"/>
      <c r="G153" s="10"/>
      <c r="H153" s="10"/>
      <c r="I153" s="10"/>
      <c r="J153" s="13"/>
      <c r="K153" s="13"/>
      <c r="L153" s="13"/>
      <c r="M153" s="13"/>
      <c r="N153" s="50"/>
      <c r="O153" s="8"/>
    </row>
    <row r="154" spans="1:15" s="2" customFormat="1" ht="55.15" customHeight="1" x14ac:dyDescent="0.25">
      <c r="A154" s="38"/>
      <c r="B154" s="46"/>
      <c r="C154" s="52"/>
      <c r="D154" s="14" t="s">
        <v>7</v>
      </c>
      <c r="E154" s="11"/>
      <c r="F154" s="11"/>
      <c r="G154" s="11"/>
      <c r="H154" s="11"/>
      <c r="I154" s="11"/>
      <c r="J154" s="5">
        <f t="shared" ref="J154:L154" si="57">J152+J151+J153</f>
        <v>27000</v>
      </c>
      <c r="K154" s="5">
        <f t="shared" si="57"/>
        <v>27000</v>
      </c>
      <c r="L154" s="5">
        <f t="shared" si="57"/>
        <v>0</v>
      </c>
      <c r="M154" s="5">
        <f t="shared" ref="M154" si="58">M152+M151+M153</f>
        <v>0</v>
      </c>
      <c r="N154" s="50"/>
      <c r="O154" s="8"/>
    </row>
    <row r="155" spans="1:15" s="2" customFormat="1" ht="55.15" customHeight="1" x14ac:dyDescent="0.25">
      <c r="A155" s="53">
        <v>36</v>
      </c>
      <c r="B155" s="45" t="s">
        <v>42</v>
      </c>
      <c r="C155" s="52" t="s">
        <v>11</v>
      </c>
      <c r="D155" s="21" t="s">
        <v>4</v>
      </c>
      <c r="E155" s="10"/>
      <c r="F155" s="10"/>
      <c r="G155" s="10"/>
      <c r="H155" s="10"/>
      <c r="I155" s="10"/>
      <c r="J155" s="13"/>
      <c r="K155" s="13"/>
      <c r="L155" s="13"/>
      <c r="M155" s="13"/>
      <c r="N155" s="50"/>
      <c r="O155" s="8"/>
    </row>
    <row r="156" spans="1:15" s="2" customFormat="1" ht="55.15" customHeight="1" x14ac:dyDescent="0.25">
      <c r="A156" s="37"/>
      <c r="B156" s="51"/>
      <c r="C156" s="52"/>
      <c r="D156" s="21" t="s">
        <v>5</v>
      </c>
      <c r="E156" s="10" t="s">
        <v>72</v>
      </c>
      <c r="F156" s="10" t="s">
        <v>68</v>
      </c>
      <c r="G156" s="10" t="s">
        <v>69</v>
      </c>
      <c r="H156" s="10" t="s">
        <v>70</v>
      </c>
      <c r="I156" s="10" t="s">
        <v>91</v>
      </c>
      <c r="J156" s="13">
        <f>50000+303813.79</f>
        <v>353813.79</v>
      </c>
      <c r="K156" s="13"/>
      <c r="L156" s="13"/>
      <c r="M156" s="13"/>
      <c r="N156" s="55"/>
      <c r="O156" s="8"/>
    </row>
    <row r="157" spans="1:15" s="2" customFormat="1" ht="55.15" customHeight="1" x14ac:dyDescent="0.25">
      <c r="A157" s="37"/>
      <c r="B157" s="51"/>
      <c r="C157" s="52"/>
      <c r="D157" s="21" t="s">
        <v>6</v>
      </c>
      <c r="E157" s="10"/>
      <c r="F157" s="10"/>
      <c r="G157" s="10"/>
      <c r="H157" s="10"/>
      <c r="I157" s="10"/>
      <c r="J157" s="13"/>
      <c r="K157" s="13"/>
      <c r="L157" s="13"/>
      <c r="M157" s="13"/>
      <c r="N157" s="55"/>
      <c r="O157" s="8"/>
    </row>
    <row r="158" spans="1:15" s="2" customFormat="1" ht="55.15" customHeight="1" x14ac:dyDescent="0.25">
      <c r="A158" s="38"/>
      <c r="B158" s="51"/>
      <c r="C158" s="52"/>
      <c r="D158" s="14" t="s">
        <v>7</v>
      </c>
      <c r="E158" s="11"/>
      <c r="F158" s="11"/>
      <c r="G158" s="11"/>
      <c r="H158" s="11"/>
      <c r="I158" s="11"/>
      <c r="J158" s="5">
        <f t="shared" ref="J158:L158" si="59">J156+J155+J157</f>
        <v>353813.79</v>
      </c>
      <c r="K158" s="5">
        <f t="shared" si="59"/>
        <v>0</v>
      </c>
      <c r="L158" s="5">
        <f t="shared" si="59"/>
        <v>0</v>
      </c>
      <c r="M158" s="5">
        <f t="shared" ref="M158" si="60">M156+M155+M157</f>
        <v>0</v>
      </c>
      <c r="N158" s="55"/>
      <c r="O158" s="8"/>
    </row>
    <row r="159" spans="1:15" s="2" customFormat="1" ht="55.15" customHeight="1" x14ac:dyDescent="0.25">
      <c r="A159" s="53">
        <v>37</v>
      </c>
      <c r="B159" s="45" t="s">
        <v>43</v>
      </c>
      <c r="C159" s="52" t="s">
        <v>11</v>
      </c>
      <c r="D159" s="21" t="s">
        <v>4</v>
      </c>
      <c r="E159" s="10"/>
      <c r="F159" s="10"/>
      <c r="G159" s="10"/>
      <c r="H159" s="10"/>
      <c r="I159" s="10"/>
      <c r="J159" s="13"/>
      <c r="K159" s="13"/>
      <c r="L159" s="13"/>
      <c r="M159" s="13"/>
      <c r="N159" s="44"/>
      <c r="O159" s="8"/>
    </row>
    <row r="160" spans="1:15" s="2" customFormat="1" ht="55.15" customHeight="1" x14ac:dyDescent="0.25">
      <c r="A160" s="37"/>
      <c r="B160" s="51"/>
      <c r="C160" s="52"/>
      <c r="D160" s="21" t="s">
        <v>5</v>
      </c>
      <c r="E160" s="10" t="s">
        <v>72</v>
      </c>
      <c r="F160" s="10" t="s">
        <v>68</v>
      </c>
      <c r="G160" s="10" t="s">
        <v>69</v>
      </c>
      <c r="H160" s="10" t="s">
        <v>115</v>
      </c>
      <c r="I160" s="10" t="s">
        <v>116</v>
      </c>
      <c r="J160" s="13">
        <v>52000</v>
      </c>
      <c r="K160" s="13"/>
      <c r="L160" s="13"/>
      <c r="M160" s="13"/>
      <c r="N160" s="55"/>
      <c r="O160" s="8"/>
    </row>
    <row r="161" spans="1:15" s="2" customFormat="1" ht="55.15" customHeight="1" x14ac:dyDescent="0.25">
      <c r="A161" s="37"/>
      <c r="B161" s="51"/>
      <c r="C161" s="52"/>
      <c r="D161" s="21" t="s">
        <v>6</v>
      </c>
      <c r="E161" s="10"/>
      <c r="F161" s="10"/>
      <c r="G161" s="10"/>
      <c r="H161" s="10"/>
      <c r="I161" s="10"/>
      <c r="J161" s="13"/>
      <c r="K161" s="13"/>
      <c r="L161" s="13"/>
      <c r="M161" s="13"/>
      <c r="N161" s="55"/>
      <c r="O161" s="8"/>
    </row>
    <row r="162" spans="1:15" s="2" customFormat="1" ht="55.15" customHeight="1" x14ac:dyDescent="0.25">
      <c r="A162" s="38"/>
      <c r="B162" s="51"/>
      <c r="C162" s="52"/>
      <c r="D162" s="14" t="s">
        <v>7</v>
      </c>
      <c r="E162" s="11"/>
      <c r="F162" s="11"/>
      <c r="G162" s="11"/>
      <c r="H162" s="11"/>
      <c r="I162" s="11"/>
      <c r="J162" s="5">
        <f t="shared" ref="J162:L162" si="61">J160+J159+J161</f>
        <v>52000</v>
      </c>
      <c r="K162" s="5">
        <f t="shared" si="61"/>
        <v>0</v>
      </c>
      <c r="L162" s="5">
        <f t="shared" si="61"/>
        <v>0</v>
      </c>
      <c r="M162" s="5">
        <f t="shared" ref="M162" si="62">M160+M159+M161</f>
        <v>0</v>
      </c>
      <c r="N162" s="55"/>
      <c r="O162" s="8"/>
    </row>
    <row r="163" spans="1:15" s="2" customFormat="1" ht="55.15" customHeight="1" x14ac:dyDescent="0.25">
      <c r="A163" s="53">
        <v>38</v>
      </c>
      <c r="B163" s="45" t="s">
        <v>108</v>
      </c>
      <c r="C163" s="52" t="s">
        <v>11</v>
      </c>
      <c r="D163" s="21" t="s">
        <v>4</v>
      </c>
      <c r="E163" s="10"/>
      <c r="F163" s="10"/>
      <c r="G163" s="10"/>
      <c r="H163" s="10"/>
      <c r="I163" s="10"/>
      <c r="J163" s="13"/>
      <c r="K163" s="13"/>
      <c r="L163" s="13"/>
      <c r="M163" s="13"/>
      <c r="N163" s="50"/>
      <c r="O163" s="8"/>
    </row>
    <row r="164" spans="1:15" s="2" customFormat="1" ht="55.15" customHeight="1" x14ac:dyDescent="0.25">
      <c r="A164" s="37"/>
      <c r="B164" s="51"/>
      <c r="C164" s="52"/>
      <c r="D164" s="21" t="s">
        <v>5</v>
      </c>
      <c r="E164" s="10" t="s">
        <v>72</v>
      </c>
      <c r="F164" s="10" t="s">
        <v>68</v>
      </c>
      <c r="G164" s="10" t="s">
        <v>69</v>
      </c>
      <c r="H164" s="10" t="s">
        <v>70</v>
      </c>
      <c r="I164" s="10" t="s">
        <v>109</v>
      </c>
      <c r="J164" s="13">
        <v>140000</v>
      </c>
      <c r="K164" s="13">
        <v>110000</v>
      </c>
      <c r="L164" s="13">
        <v>110000</v>
      </c>
      <c r="M164" s="13">
        <v>110000</v>
      </c>
      <c r="N164" s="55"/>
      <c r="O164" s="8"/>
    </row>
    <row r="165" spans="1:15" s="2" customFormat="1" ht="55.15" customHeight="1" x14ac:dyDescent="0.25">
      <c r="A165" s="37"/>
      <c r="B165" s="51"/>
      <c r="C165" s="52"/>
      <c r="D165" s="21" t="s">
        <v>6</v>
      </c>
      <c r="E165" s="10"/>
      <c r="F165" s="10"/>
      <c r="G165" s="10"/>
      <c r="H165" s="10"/>
      <c r="I165" s="10"/>
      <c r="J165" s="13"/>
      <c r="K165" s="13"/>
      <c r="L165" s="13"/>
      <c r="M165" s="13"/>
      <c r="N165" s="55"/>
      <c r="O165" s="8"/>
    </row>
    <row r="166" spans="1:15" s="2" customFormat="1" ht="55.15" customHeight="1" x14ac:dyDescent="0.25">
      <c r="A166" s="38"/>
      <c r="B166" s="51"/>
      <c r="C166" s="52"/>
      <c r="D166" s="14" t="s">
        <v>7</v>
      </c>
      <c r="E166" s="11"/>
      <c r="F166" s="11"/>
      <c r="G166" s="11"/>
      <c r="H166" s="11"/>
      <c r="I166" s="11"/>
      <c r="J166" s="5">
        <f t="shared" ref="J166:L166" si="63">J164+J163+J165</f>
        <v>140000</v>
      </c>
      <c r="K166" s="5">
        <f t="shared" si="63"/>
        <v>110000</v>
      </c>
      <c r="L166" s="5">
        <f t="shared" si="63"/>
        <v>110000</v>
      </c>
      <c r="M166" s="5">
        <f t="shared" ref="M166" si="64">M164+M163+M165</f>
        <v>110000</v>
      </c>
      <c r="N166" s="55"/>
      <c r="O166" s="8"/>
    </row>
    <row r="167" spans="1:15" s="2" customFormat="1" ht="55.15" customHeight="1" x14ac:dyDescent="0.25">
      <c r="A167" s="53">
        <v>39</v>
      </c>
      <c r="B167" s="39" t="s">
        <v>46</v>
      </c>
      <c r="C167" s="42" t="s">
        <v>11</v>
      </c>
      <c r="D167" s="20" t="s">
        <v>38</v>
      </c>
      <c r="E167" s="12" t="s">
        <v>72</v>
      </c>
      <c r="F167" s="12" t="s">
        <v>68</v>
      </c>
      <c r="G167" s="12" t="s">
        <v>69</v>
      </c>
      <c r="H167" s="12" t="s">
        <v>70</v>
      </c>
      <c r="I167" s="12" t="s">
        <v>81</v>
      </c>
      <c r="J167" s="13">
        <v>1110270</v>
      </c>
      <c r="K167" s="13">
        <v>1132305</v>
      </c>
      <c r="L167" s="13">
        <v>1142359</v>
      </c>
      <c r="M167" s="13">
        <v>1186499</v>
      </c>
      <c r="N167" s="61"/>
      <c r="O167" s="8"/>
    </row>
    <row r="168" spans="1:15" s="2" customFormat="1" ht="55.15" customHeight="1" x14ac:dyDescent="0.25">
      <c r="A168" s="37"/>
      <c r="B168" s="40"/>
      <c r="C168" s="43"/>
      <c r="D168" s="21" t="s">
        <v>4</v>
      </c>
      <c r="E168" s="10"/>
      <c r="F168" s="10"/>
      <c r="G168" s="10"/>
      <c r="H168" s="10"/>
      <c r="I168" s="10"/>
      <c r="J168" s="13"/>
      <c r="K168" s="13"/>
      <c r="L168" s="13"/>
      <c r="M168" s="13"/>
      <c r="N168" s="62"/>
      <c r="O168" s="8"/>
    </row>
    <row r="169" spans="1:15" s="2" customFormat="1" ht="55.15" customHeight="1" x14ac:dyDescent="0.25">
      <c r="A169" s="37"/>
      <c r="B169" s="40"/>
      <c r="C169" s="43"/>
      <c r="D169" s="21" t="s">
        <v>5</v>
      </c>
      <c r="E169" s="10"/>
      <c r="F169" s="10"/>
      <c r="G169" s="10"/>
      <c r="H169" s="10"/>
      <c r="I169" s="10"/>
      <c r="J169" s="13"/>
      <c r="K169" s="13"/>
      <c r="L169" s="13"/>
      <c r="M169" s="13"/>
      <c r="N169" s="62"/>
      <c r="O169" s="8"/>
    </row>
    <row r="170" spans="1:15" s="2" customFormat="1" ht="55.15" customHeight="1" x14ac:dyDescent="0.25">
      <c r="A170" s="37"/>
      <c r="B170" s="40"/>
      <c r="C170" s="43"/>
      <c r="D170" s="21" t="s">
        <v>6</v>
      </c>
      <c r="E170" s="10"/>
      <c r="F170" s="10"/>
      <c r="G170" s="10"/>
      <c r="H170" s="10"/>
      <c r="I170" s="10"/>
      <c r="J170" s="13"/>
      <c r="K170" s="13"/>
      <c r="L170" s="13"/>
      <c r="M170" s="13"/>
      <c r="N170" s="62"/>
      <c r="O170" s="8"/>
    </row>
    <row r="171" spans="1:15" s="2" customFormat="1" ht="55.15" customHeight="1" x14ac:dyDescent="0.25">
      <c r="A171" s="38"/>
      <c r="B171" s="41"/>
      <c r="C171" s="44"/>
      <c r="D171" s="14" t="s">
        <v>7</v>
      </c>
      <c r="E171" s="11"/>
      <c r="F171" s="11"/>
      <c r="G171" s="11"/>
      <c r="H171" s="11"/>
      <c r="I171" s="11"/>
      <c r="J171" s="5">
        <f t="shared" ref="J171:L171" si="65">J169+J168+J170+J167</f>
        <v>1110270</v>
      </c>
      <c r="K171" s="5">
        <f t="shared" si="65"/>
        <v>1132305</v>
      </c>
      <c r="L171" s="5">
        <f t="shared" si="65"/>
        <v>1142359</v>
      </c>
      <c r="M171" s="5">
        <f t="shared" ref="M171" si="66">M169+M168+M170+M167</f>
        <v>1186499</v>
      </c>
      <c r="N171" s="63"/>
      <c r="O171" s="8"/>
    </row>
    <row r="172" spans="1:15" s="2" customFormat="1" ht="96" customHeight="1" x14ac:dyDescent="0.25">
      <c r="A172" s="53">
        <v>40</v>
      </c>
      <c r="B172" s="45" t="s">
        <v>110</v>
      </c>
      <c r="C172" s="52" t="s">
        <v>11</v>
      </c>
      <c r="D172" s="21" t="s">
        <v>4</v>
      </c>
      <c r="E172" s="10"/>
      <c r="F172" s="10"/>
      <c r="G172" s="10"/>
      <c r="H172" s="10"/>
      <c r="I172" s="10"/>
      <c r="J172" s="13"/>
      <c r="K172" s="13"/>
      <c r="L172" s="13"/>
      <c r="M172" s="13"/>
      <c r="N172" s="50"/>
      <c r="O172" s="8"/>
    </row>
    <row r="173" spans="1:15" s="2" customFormat="1" ht="74.45" customHeight="1" x14ac:dyDescent="0.25">
      <c r="A173" s="37"/>
      <c r="B173" s="51"/>
      <c r="C173" s="52"/>
      <c r="D173" s="21" t="s">
        <v>5</v>
      </c>
      <c r="E173" s="10" t="s">
        <v>72</v>
      </c>
      <c r="F173" s="10" t="s">
        <v>68</v>
      </c>
      <c r="G173" s="10" t="s">
        <v>69</v>
      </c>
      <c r="H173" s="10" t="s">
        <v>70</v>
      </c>
      <c r="I173" s="10" t="s">
        <v>111</v>
      </c>
      <c r="J173" s="13">
        <f>9310200+836730.7</f>
        <v>10146930.699999999</v>
      </c>
      <c r="K173" s="13">
        <f>12817900+1497835.42</f>
        <v>14315735.42</v>
      </c>
      <c r="L173" s="13">
        <v>13487100</v>
      </c>
      <c r="M173" s="13">
        <v>14313400</v>
      </c>
      <c r="N173" s="55"/>
      <c r="O173" s="8"/>
    </row>
    <row r="174" spans="1:15" s="2" customFormat="1" ht="83.45" customHeight="1" x14ac:dyDescent="0.25">
      <c r="A174" s="37"/>
      <c r="B174" s="51"/>
      <c r="C174" s="52"/>
      <c r="D174" s="21" t="s">
        <v>6</v>
      </c>
      <c r="E174" s="10"/>
      <c r="F174" s="10"/>
      <c r="G174" s="10"/>
      <c r="H174" s="10"/>
      <c r="I174" s="10"/>
      <c r="J174" s="13"/>
      <c r="K174" s="13"/>
      <c r="L174" s="13"/>
      <c r="M174" s="13"/>
      <c r="N174" s="55"/>
      <c r="O174" s="8"/>
    </row>
    <row r="175" spans="1:15" s="2" customFormat="1" ht="147" customHeight="1" x14ac:dyDescent="0.25">
      <c r="A175" s="38"/>
      <c r="B175" s="51"/>
      <c r="C175" s="52"/>
      <c r="D175" s="14" t="s">
        <v>7</v>
      </c>
      <c r="E175" s="11"/>
      <c r="F175" s="11"/>
      <c r="G175" s="11"/>
      <c r="H175" s="11"/>
      <c r="I175" s="11"/>
      <c r="J175" s="5">
        <f t="shared" ref="J175:L175" si="67">J173+J172+J174</f>
        <v>10146930.699999999</v>
      </c>
      <c r="K175" s="5">
        <f t="shared" si="67"/>
        <v>14315735.42</v>
      </c>
      <c r="L175" s="5">
        <f t="shared" si="67"/>
        <v>13487100</v>
      </c>
      <c r="M175" s="5">
        <f t="shared" ref="M175" si="68">M173+M172+M174</f>
        <v>14313400</v>
      </c>
      <c r="N175" s="55"/>
      <c r="O175" s="8"/>
    </row>
    <row r="176" spans="1:15" s="2" customFormat="1" ht="55.15" customHeight="1" x14ac:dyDescent="0.25">
      <c r="A176" s="53">
        <v>41</v>
      </c>
      <c r="B176" s="39" t="s">
        <v>49</v>
      </c>
      <c r="C176" s="42" t="s">
        <v>11</v>
      </c>
      <c r="D176" s="20" t="s">
        <v>38</v>
      </c>
      <c r="E176" s="12"/>
      <c r="F176" s="12"/>
      <c r="G176" s="12"/>
      <c r="H176" s="12"/>
      <c r="I176" s="12"/>
      <c r="J176" s="5"/>
      <c r="K176" s="5"/>
      <c r="L176" s="5"/>
      <c r="M176" s="5"/>
      <c r="N176" s="42"/>
      <c r="O176" s="8"/>
    </row>
    <row r="177" spans="1:15" s="2" customFormat="1" ht="55.15" customHeight="1" x14ac:dyDescent="0.25">
      <c r="A177" s="37"/>
      <c r="B177" s="40"/>
      <c r="C177" s="43"/>
      <c r="D177" s="21" t="s">
        <v>4</v>
      </c>
      <c r="E177" s="10"/>
      <c r="F177" s="10"/>
      <c r="G177" s="10"/>
      <c r="H177" s="10"/>
      <c r="I177" s="10"/>
      <c r="J177" s="13"/>
      <c r="K177" s="13"/>
      <c r="L177" s="13"/>
      <c r="M177" s="13"/>
      <c r="N177" s="43"/>
      <c r="O177" s="8"/>
    </row>
    <row r="178" spans="1:15" s="2" customFormat="1" ht="55.15" customHeight="1" x14ac:dyDescent="0.25">
      <c r="A178" s="37"/>
      <c r="B178" s="40"/>
      <c r="C178" s="43"/>
      <c r="D178" s="21" t="s">
        <v>5</v>
      </c>
      <c r="E178" s="10" t="s">
        <v>72</v>
      </c>
      <c r="F178" s="10" t="s">
        <v>69</v>
      </c>
      <c r="G178" s="10" t="s">
        <v>69</v>
      </c>
      <c r="H178" s="10" t="s">
        <v>70</v>
      </c>
      <c r="I178" s="10" t="s">
        <v>104</v>
      </c>
      <c r="J178" s="13">
        <f>84000-23679</f>
        <v>60321</v>
      </c>
      <c r="K178" s="13">
        <v>58588.2</v>
      </c>
      <c r="L178" s="13"/>
      <c r="M178" s="13"/>
      <c r="N178" s="43"/>
      <c r="O178" s="8"/>
    </row>
    <row r="179" spans="1:15" s="2" customFormat="1" ht="55.15" customHeight="1" x14ac:dyDescent="0.25">
      <c r="A179" s="37"/>
      <c r="B179" s="40"/>
      <c r="C179" s="43"/>
      <c r="D179" s="21" t="s">
        <v>6</v>
      </c>
      <c r="E179" s="10"/>
      <c r="F179" s="10"/>
      <c r="G179" s="10"/>
      <c r="H179" s="10"/>
      <c r="I179" s="10"/>
      <c r="J179" s="13"/>
      <c r="K179" s="13"/>
      <c r="L179" s="13"/>
      <c r="M179" s="13"/>
      <c r="N179" s="43"/>
      <c r="O179" s="8"/>
    </row>
    <row r="180" spans="1:15" s="2" customFormat="1" ht="55.15" customHeight="1" x14ac:dyDescent="0.25">
      <c r="A180" s="38"/>
      <c r="B180" s="41"/>
      <c r="C180" s="44"/>
      <c r="D180" s="14" t="s">
        <v>7</v>
      </c>
      <c r="E180" s="11"/>
      <c r="F180" s="11"/>
      <c r="G180" s="11"/>
      <c r="H180" s="11"/>
      <c r="I180" s="11"/>
      <c r="J180" s="5">
        <f t="shared" ref="J180:L180" si="69">J178+J177+J179</f>
        <v>60321</v>
      </c>
      <c r="K180" s="5">
        <f t="shared" si="69"/>
        <v>58588.2</v>
      </c>
      <c r="L180" s="5">
        <f t="shared" si="69"/>
        <v>0</v>
      </c>
      <c r="M180" s="5">
        <f t="shared" ref="M180" si="70">M178+M177+M179</f>
        <v>0</v>
      </c>
      <c r="N180" s="44"/>
      <c r="O180" s="8"/>
    </row>
    <row r="181" spans="1:15" s="2" customFormat="1" ht="55.15" hidden="1" customHeight="1" x14ac:dyDescent="0.25">
      <c r="A181" s="53">
        <v>42</v>
      </c>
      <c r="B181" s="39" t="s">
        <v>124</v>
      </c>
      <c r="C181" s="42" t="s">
        <v>11</v>
      </c>
      <c r="D181" s="20" t="s">
        <v>38</v>
      </c>
      <c r="E181" s="12"/>
      <c r="F181" s="12"/>
      <c r="G181" s="12"/>
      <c r="H181" s="12"/>
      <c r="I181" s="12"/>
      <c r="J181" s="5"/>
      <c r="K181" s="5"/>
      <c r="L181" s="5"/>
      <c r="M181" s="5"/>
      <c r="N181" s="42"/>
      <c r="O181" s="8"/>
    </row>
    <row r="182" spans="1:15" s="2" customFormat="1" ht="55.15" hidden="1" customHeight="1" x14ac:dyDescent="0.25">
      <c r="A182" s="37"/>
      <c r="B182" s="40"/>
      <c r="C182" s="43"/>
      <c r="D182" s="21" t="s">
        <v>4</v>
      </c>
      <c r="E182" s="10"/>
      <c r="F182" s="10"/>
      <c r="G182" s="10"/>
      <c r="H182" s="10"/>
      <c r="I182" s="10"/>
      <c r="J182" s="13"/>
      <c r="K182" s="13"/>
      <c r="L182" s="13"/>
      <c r="M182" s="13"/>
      <c r="N182" s="43"/>
      <c r="O182" s="8"/>
    </row>
    <row r="183" spans="1:15" s="2" customFormat="1" ht="55.15" hidden="1" customHeight="1" x14ac:dyDescent="0.25">
      <c r="A183" s="37"/>
      <c r="B183" s="40"/>
      <c r="C183" s="43"/>
      <c r="D183" s="21" t="s">
        <v>5</v>
      </c>
      <c r="E183" s="10" t="s">
        <v>72</v>
      </c>
      <c r="F183" s="10" t="s">
        <v>68</v>
      </c>
      <c r="G183" s="10" t="s">
        <v>69</v>
      </c>
      <c r="H183" s="10" t="s">
        <v>70</v>
      </c>
      <c r="I183" s="10" t="s">
        <v>139</v>
      </c>
      <c r="J183" s="13"/>
      <c r="K183" s="13"/>
      <c r="L183" s="13"/>
      <c r="M183" s="13"/>
      <c r="N183" s="43"/>
      <c r="O183" s="8"/>
    </row>
    <row r="184" spans="1:15" s="2" customFormat="1" ht="55.15" hidden="1" customHeight="1" x14ac:dyDescent="0.25">
      <c r="A184" s="37"/>
      <c r="B184" s="40"/>
      <c r="C184" s="43"/>
      <c r="D184" s="21" t="s">
        <v>6</v>
      </c>
      <c r="E184" s="10"/>
      <c r="F184" s="10"/>
      <c r="G184" s="10"/>
      <c r="H184" s="10"/>
      <c r="I184" s="10"/>
      <c r="J184" s="13"/>
      <c r="K184" s="13"/>
      <c r="L184" s="13"/>
      <c r="M184" s="13"/>
      <c r="N184" s="43"/>
      <c r="O184" s="8"/>
    </row>
    <row r="185" spans="1:15" s="2" customFormat="1" ht="55.15" hidden="1" customHeight="1" x14ac:dyDescent="0.25">
      <c r="A185" s="38"/>
      <c r="B185" s="41"/>
      <c r="C185" s="44"/>
      <c r="D185" s="14" t="s">
        <v>7</v>
      </c>
      <c r="E185" s="11"/>
      <c r="F185" s="11"/>
      <c r="G185" s="11"/>
      <c r="H185" s="11"/>
      <c r="I185" s="11"/>
      <c r="J185" s="5">
        <f t="shared" ref="J185:L185" si="71">J183+J182+J184</f>
        <v>0</v>
      </c>
      <c r="K185" s="5">
        <f t="shared" si="71"/>
        <v>0</v>
      </c>
      <c r="L185" s="5">
        <f t="shared" si="71"/>
        <v>0</v>
      </c>
      <c r="M185" s="5">
        <f t="shared" ref="M185" si="72">M183+M182+M184</f>
        <v>0</v>
      </c>
      <c r="N185" s="44"/>
      <c r="O185" s="8"/>
    </row>
    <row r="186" spans="1:15" s="2" customFormat="1" ht="55.15" customHeight="1" x14ac:dyDescent="0.25">
      <c r="A186" s="53">
        <v>42</v>
      </c>
      <c r="B186" s="39" t="s">
        <v>138</v>
      </c>
      <c r="C186" s="42" t="s">
        <v>11</v>
      </c>
      <c r="D186" s="20" t="s">
        <v>38</v>
      </c>
      <c r="E186" s="12"/>
      <c r="F186" s="12"/>
      <c r="G186" s="12"/>
      <c r="H186" s="12"/>
      <c r="I186" s="12"/>
      <c r="J186" s="5"/>
      <c r="K186" s="5"/>
      <c r="L186" s="5"/>
      <c r="M186" s="5"/>
      <c r="N186" s="42"/>
      <c r="O186" s="8"/>
    </row>
    <row r="187" spans="1:15" s="2" customFormat="1" ht="55.15" customHeight="1" x14ac:dyDescent="0.25">
      <c r="A187" s="37"/>
      <c r="B187" s="40"/>
      <c r="C187" s="43"/>
      <c r="D187" s="21" t="s">
        <v>4</v>
      </c>
      <c r="E187" s="10"/>
      <c r="F187" s="10"/>
      <c r="G187" s="10"/>
      <c r="H187" s="10"/>
      <c r="I187" s="10"/>
      <c r="J187" s="13"/>
      <c r="K187" s="13"/>
      <c r="L187" s="13"/>
      <c r="M187" s="13"/>
      <c r="N187" s="43"/>
      <c r="O187" s="8"/>
    </row>
    <row r="188" spans="1:15" s="2" customFormat="1" ht="55.15" customHeight="1" x14ac:dyDescent="0.25">
      <c r="A188" s="37"/>
      <c r="B188" s="40"/>
      <c r="C188" s="43"/>
      <c r="D188" s="21" t="s">
        <v>5</v>
      </c>
      <c r="E188" s="10" t="s">
        <v>72</v>
      </c>
      <c r="F188" s="10" t="s">
        <v>68</v>
      </c>
      <c r="G188" s="10" t="s">
        <v>69</v>
      </c>
      <c r="H188" s="10" t="s">
        <v>70</v>
      </c>
      <c r="I188" s="10" t="s">
        <v>103</v>
      </c>
      <c r="J188" s="13">
        <f>574000+2938.46+60000</f>
        <v>636938.46</v>
      </c>
      <c r="K188" s="13">
        <v>69592</v>
      </c>
      <c r="L188" s="13"/>
      <c r="M188" s="13"/>
      <c r="N188" s="43"/>
      <c r="O188" s="8"/>
    </row>
    <row r="189" spans="1:15" s="2" customFormat="1" ht="55.15" customHeight="1" x14ac:dyDescent="0.25">
      <c r="A189" s="37"/>
      <c r="B189" s="40"/>
      <c r="C189" s="43"/>
      <c r="D189" s="21" t="s">
        <v>6</v>
      </c>
      <c r="E189" s="10"/>
      <c r="F189" s="10"/>
      <c r="G189" s="10"/>
      <c r="H189" s="10"/>
      <c r="I189" s="10"/>
      <c r="J189" s="13"/>
      <c r="K189" s="13"/>
      <c r="L189" s="13"/>
      <c r="M189" s="13"/>
      <c r="N189" s="43"/>
      <c r="O189" s="8"/>
    </row>
    <row r="190" spans="1:15" s="2" customFormat="1" ht="55.15" customHeight="1" x14ac:dyDescent="0.25">
      <c r="A190" s="38"/>
      <c r="B190" s="41"/>
      <c r="C190" s="44"/>
      <c r="D190" s="14" t="s">
        <v>7</v>
      </c>
      <c r="E190" s="11"/>
      <c r="F190" s="11"/>
      <c r="G190" s="11"/>
      <c r="H190" s="11"/>
      <c r="I190" s="11"/>
      <c r="J190" s="5">
        <f t="shared" ref="J190:L190" si="73">J188+J187+J189</f>
        <v>636938.46</v>
      </c>
      <c r="K190" s="5">
        <f t="shared" si="73"/>
        <v>69592</v>
      </c>
      <c r="L190" s="5">
        <f t="shared" si="73"/>
        <v>0</v>
      </c>
      <c r="M190" s="5">
        <f t="shared" ref="M190" si="74">M188+M187+M189</f>
        <v>0</v>
      </c>
      <c r="N190" s="44"/>
      <c r="O190" s="8"/>
    </row>
    <row r="191" spans="1:15" s="2" customFormat="1" ht="55.15" customHeight="1" x14ac:dyDescent="0.25">
      <c r="A191" s="53">
        <v>43</v>
      </c>
      <c r="B191" s="39" t="s">
        <v>125</v>
      </c>
      <c r="C191" s="42" t="s">
        <v>11</v>
      </c>
      <c r="D191" s="20" t="s">
        <v>38</v>
      </c>
      <c r="E191" s="10" t="s">
        <v>72</v>
      </c>
      <c r="F191" s="10" t="s">
        <v>68</v>
      </c>
      <c r="G191" s="10" t="s">
        <v>69</v>
      </c>
      <c r="H191" s="10" t="s">
        <v>70</v>
      </c>
      <c r="I191" s="10" t="s">
        <v>130</v>
      </c>
      <c r="J191" s="13">
        <v>1656000</v>
      </c>
      <c r="K191" s="5"/>
      <c r="L191" s="5"/>
      <c r="M191" s="13"/>
      <c r="N191" s="42"/>
      <c r="O191" s="8"/>
    </row>
    <row r="192" spans="1:15" s="2" customFormat="1" ht="55.15" customHeight="1" x14ac:dyDescent="0.25">
      <c r="A192" s="37"/>
      <c r="B192" s="40"/>
      <c r="C192" s="43"/>
      <c r="D192" s="21" t="s">
        <v>4</v>
      </c>
      <c r="E192" s="10" t="s">
        <v>72</v>
      </c>
      <c r="F192" s="10" t="s">
        <v>68</v>
      </c>
      <c r="G192" s="10" t="s">
        <v>69</v>
      </c>
      <c r="H192" s="10" t="s">
        <v>70</v>
      </c>
      <c r="I192" s="10" t="s">
        <v>130</v>
      </c>
      <c r="J192" s="13">
        <v>144000</v>
      </c>
      <c r="K192" s="13"/>
      <c r="L192" s="13"/>
      <c r="M192" s="13"/>
      <c r="N192" s="43"/>
      <c r="O192" s="8"/>
    </row>
    <row r="193" spans="1:15" s="2" customFormat="1" ht="55.15" customHeight="1" x14ac:dyDescent="0.25">
      <c r="A193" s="37"/>
      <c r="B193" s="40"/>
      <c r="C193" s="43"/>
      <c r="D193" s="21" t="s">
        <v>5</v>
      </c>
      <c r="E193" s="10" t="s">
        <v>72</v>
      </c>
      <c r="F193" s="10" t="s">
        <v>68</v>
      </c>
      <c r="G193" s="10" t="s">
        <v>69</v>
      </c>
      <c r="H193" s="10" t="s">
        <v>70</v>
      </c>
      <c r="I193" s="10" t="s">
        <v>130</v>
      </c>
      <c r="J193" s="13">
        <f>188425+115000-188425</f>
        <v>115000</v>
      </c>
      <c r="K193" s="13"/>
      <c r="L193" s="13"/>
      <c r="M193" s="13"/>
      <c r="N193" s="43"/>
      <c r="O193" s="8"/>
    </row>
    <row r="194" spans="1:15" s="2" customFormat="1" ht="55.15" customHeight="1" x14ac:dyDescent="0.25">
      <c r="A194" s="37"/>
      <c r="B194" s="40"/>
      <c r="C194" s="43"/>
      <c r="D194" s="21" t="s">
        <v>6</v>
      </c>
      <c r="E194" s="10"/>
      <c r="F194" s="10"/>
      <c r="G194" s="10"/>
      <c r="H194" s="10"/>
      <c r="I194" s="10"/>
      <c r="J194" s="13"/>
      <c r="K194" s="13"/>
      <c r="L194" s="13"/>
      <c r="M194" s="13"/>
      <c r="N194" s="43"/>
      <c r="O194" s="8"/>
    </row>
    <row r="195" spans="1:15" s="2" customFormat="1" ht="55.15" customHeight="1" x14ac:dyDescent="0.25">
      <c r="A195" s="38"/>
      <c r="B195" s="41"/>
      <c r="C195" s="44"/>
      <c r="D195" s="14" t="s">
        <v>7</v>
      </c>
      <c r="E195" s="11"/>
      <c r="F195" s="11"/>
      <c r="G195" s="11"/>
      <c r="H195" s="11"/>
      <c r="I195" s="11"/>
      <c r="J195" s="5">
        <f>J193+J192+J194+J191</f>
        <v>1915000</v>
      </c>
      <c r="K195" s="5">
        <f t="shared" ref="K195:L195" si="75">K193+K192+K194</f>
        <v>0</v>
      </c>
      <c r="L195" s="5">
        <f t="shared" si="75"/>
        <v>0</v>
      </c>
      <c r="M195" s="5">
        <f>M193+M192+M194+M191</f>
        <v>0</v>
      </c>
      <c r="N195" s="44"/>
      <c r="O195" s="8"/>
    </row>
    <row r="196" spans="1:15" s="30" customFormat="1" ht="55.15" customHeight="1" x14ac:dyDescent="0.25">
      <c r="A196" s="53">
        <v>44</v>
      </c>
      <c r="B196" s="39" t="s">
        <v>169</v>
      </c>
      <c r="C196" s="42" t="s">
        <v>11</v>
      </c>
      <c r="D196" s="20" t="s">
        <v>38</v>
      </c>
      <c r="E196" s="10" t="s">
        <v>72</v>
      </c>
      <c r="F196" s="10" t="s">
        <v>68</v>
      </c>
      <c r="G196" s="10" t="s">
        <v>69</v>
      </c>
      <c r="H196" s="10" t="s">
        <v>70</v>
      </c>
      <c r="I196" s="10" t="s">
        <v>130</v>
      </c>
      <c r="J196" s="13"/>
      <c r="K196" s="5"/>
      <c r="L196" s="5"/>
      <c r="M196" s="13"/>
      <c r="N196" s="42"/>
      <c r="O196" s="29"/>
    </row>
    <row r="197" spans="1:15" s="30" customFormat="1" ht="55.15" customHeight="1" x14ac:dyDescent="0.25">
      <c r="A197" s="37"/>
      <c r="B197" s="40"/>
      <c r="C197" s="43"/>
      <c r="D197" s="21" t="s">
        <v>4</v>
      </c>
      <c r="E197" s="10" t="s">
        <v>72</v>
      </c>
      <c r="F197" s="10" t="s">
        <v>68</v>
      </c>
      <c r="G197" s="10" t="s">
        <v>69</v>
      </c>
      <c r="H197" s="10" t="s">
        <v>70</v>
      </c>
      <c r="I197" s="10" t="s">
        <v>130</v>
      </c>
      <c r="J197" s="13"/>
      <c r="K197" s="13">
        <v>1511912</v>
      </c>
      <c r="L197" s="13"/>
      <c r="M197" s="13"/>
      <c r="N197" s="43"/>
      <c r="O197" s="29"/>
    </row>
    <row r="198" spans="1:15" s="30" customFormat="1" ht="55.15" customHeight="1" x14ac:dyDescent="0.25">
      <c r="A198" s="37"/>
      <c r="B198" s="40"/>
      <c r="C198" s="43"/>
      <c r="D198" s="21" t="s">
        <v>5</v>
      </c>
      <c r="E198" s="10" t="s">
        <v>72</v>
      </c>
      <c r="F198" s="10" t="s">
        <v>68</v>
      </c>
      <c r="G198" s="10" t="s">
        <v>69</v>
      </c>
      <c r="H198" s="10" t="s">
        <v>70</v>
      </c>
      <c r="I198" s="10" t="s">
        <v>130</v>
      </c>
      <c r="J198" s="13"/>
      <c r="K198" s="13">
        <v>96505</v>
      </c>
      <c r="L198" s="13"/>
      <c r="M198" s="13"/>
      <c r="N198" s="43"/>
      <c r="O198" s="29"/>
    </row>
    <row r="199" spans="1:15" s="30" customFormat="1" ht="55.15" customHeight="1" x14ac:dyDescent="0.25">
      <c r="A199" s="37"/>
      <c r="B199" s="40"/>
      <c r="C199" s="43"/>
      <c r="D199" s="21" t="s">
        <v>6</v>
      </c>
      <c r="E199" s="10"/>
      <c r="F199" s="10"/>
      <c r="G199" s="10"/>
      <c r="H199" s="10"/>
      <c r="I199" s="10"/>
      <c r="J199" s="13"/>
      <c r="K199" s="13"/>
      <c r="L199" s="13"/>
      <c r="M199" s="13"/>
      <c r="N199" s="43"/>
      <c r="O199" s="29"/>
    </row>
    <row r="200" spans="1:15" s="30" customFormat="1" ht="55.15" customHeight="1" x14ac:dyDescent="0.25">
      <c r="A200" s="38"/>
      <c r="B200" s="41"/>
      <c r="C200" s="44"/>
      <c r="D200" s="14" t="s">
        <v>7</v>
      </c>
      <c r="E200" s="11"/>
      <c r="F200" s="11"/>
      <c r="G200" s="11"/>
      <c r="H200" s="11"/>
      <c r="I200" s="11"/>
      <c r="J200" s="5">
        <f>J198+J197+J199+J196</f>
        <v>0</v>
      </c>
      <c r="K200" s="5">
        <f t="shared" ref="K200:L200" si="76">K198+K197+K199</f>
        <v>1608417</v>
      </c>
      <c r="L200" s="5">
        <f t="shared" si="76"/>
        <v>0</v>
      </c>
      <c r="M200" s="5">
        <f>M198+M197+M199+M196</f>
        <v>0</v>
      </c>
      <c r="N200" s="44"/>
      <c r="O200" s="29"/>
    </row>
    <row r="201" spans="1:15" s="30" customFormat="1" ht="55.15" customHeight="1" x14ac:dyDescent="0.25">
      <c r="A201" s="53">
        <v>45</v>
      </c>
      <c r="B201" s="39" t="s">
        <v>169</v>
      </c>
      <c r="C201" s="42" t="s">
        <v>11</v>
      </c>
      <c r="D201" s="20" t="s">
        <v>38</v>
      </c>
      <c r="E201" s="10" t="s">
        <v>72</v>
      </c>
      <c r="F201" s="10" t="s">
        <v>68</v>
      </c>
      <c r="G201" s="10" t="s">
        <v>69</v>
      </c>
      <c r="H201" s="10" t="s">
        <v>70</v>
      </c>
      <c r="I201" s="10" t="s">
        <v>130</v>
      </c>
      <c r="J201" s="13"/>
      <c r="K201" s="5"/>
      <c r="L201" s="5"/>
      <c r="M201" s="13"/>
      <c r="N201" s="42"/>
      <c r="O201" s="29"/>
    </row>
    <row r="202" spans="1:15" s="30" customFormat="1" ht="55.15" customHeight="1" x14ac:dyDescent="0.25">
      <c r="A202" s="37"/>
      <c r="B202" s="40"/>
      <c r="C202" s="43"/>
      <c r="D202" s="21" t="s">
        <v>4</v>
      </c>
      <c r="E202" s="10" t="s">
        <v>72</v>
      </c>
      <c r="F202" s="10" t="s">
        <v>68</v>
      </c>
      <c r="G202" s="10" t="s">
        <v>69</v>
      </c>
      <c r="H202" s="10" t="s">
        <v>70</v>
      </c>
      <c r="I202" s="10" t="s">
        <v>130</v>
      </c>
      <c r="J202" s="13"/>
      <c r="K202" s="13"/>
      <c r="L202" s="13">
        <v>3293351</v>
      </c>
      <c r="M202" s="13"/>
      <c r="N202" s="43"/>
      <c r="O202" s="29"/>
    </row>
    <row r="203" spans="1:15" s="30" customFormat="1" ht="55.15" customHeight="1" x14ac:dyDescent="0.25">
      <c r="A203" s="37"/>
      <c r="B203" s="40"/>
      <c r="C203" s="43"/>
      <c r="D203" s="21" t="s">
        <v>5</v>
      </c>
      <c r="E203" s="10" t="s">
        <v>72</v>
      </c>
      <c r="F203" s="10" t="s">
        <v>68</v>
      </c>
      <c r="G203" s="10" t="s">
        <v>69</v>
      </c>
      <c r="H203" s="10" t="s">
        <v>70</v>
      </c>
      <c r="I203" s="10" t="s">
        <v>130</v>
      </c>
      <c r="J203" s="13"/>
      <c r="K203" s="13"/>
      <c r="L203" s="13">
        <v>210213</v>
      </c>
      <c r="M203" s="13"/>
      <c r="N203" s="43"/>
      <c r="O203" s="29"/>
    </row>
    <row r="204" spans="1:15" s="30" customFormat="1" ht="55.15" customHeight="1" x14ac:dyDescent="0.25">
      <c r="A204" s="37"/>
      <c r="B204" s="40"/>
      <c r="C204" s="43"/>
      <c r="D204" s="21" t="s">
        <v>6</v>
      </c>
      <c r="E204" s="10"/>
      <c r="F204" s="10"/>
      <c r="G204" s="10"/>
      <c r="H204" s="10"/>
      <c r="I204" s="10"/>
      <c r="J204" s="13"/>
      <c r="K204" s="13"/>
      <c r="L204" s="13"/>
      <c r="M204" s="13"/>
      <c r="N204" s="43"/>
      <c r="O204" s="29"/>
    </row>
    <row r="205" spans="1:15" s="30" customFormat="1" ht="55.15" customHeight="1" x14ac:dyDescent="0.25">
      <c r="A205" s="38"/>
      <c r="B205" s="41"/>
      <c r="C205" s="44"/>
      <c r="D205" s="14" t="s">
        <v>7</v>
      </c>
      <c r="E205" s="11"/>
      <c r="F205" s="11"/>
      <c r="G205" s="11"/>
      <c r="H205" s="11"/>
      <c r="I205" s="11"/>
      <c r="J205" s="5">
        <f>J203+J202+J204+J201</f>
        <v>0</v>
      </c>
      <c r="K205" s="5">
        <f t="shared" ref="K205:L205" si="77">K203+K202+K204</f>
        <v>0</v>
      </c>
      <c r="L205" s="5">
        <f t="shared" si="77"/>
        <v>3503564</v>
      </c>
      <c r="M205" s="5">
        <f>M203+M202+M204+M201</f>
        <v>0</v>
      </c>
      <c r="N205" s="44"/>
      <c r="O205" s="29"/>
    </row>
    <row r="206" spans="1:15" s="30" customFormat="1" ht="55.15" customHeight="1" x14ac:dyDescent="0.25">
      <c r="A206" s="53">
        <v>46</v>
      </c>
      <c r="B206" s="39" t="s">
        <v>169</v>
      </c>
      <c r="C206" s="42" t="s">
        <v>11</v>
      </c>
      <c r="D206" s="20" t="s">
        <v>38</v>
      </c>
      <c r="E206" s="10" t="s">
        <v>72</v>
      </c>
      <c r="F206" s="10" t="s">
        <v>68</v>
      </c>
      <c r="G206" s="10" t="s">
        <v>69</v>
      </c>
      <c r="H206" s="10" t="s">
        <v>70</v>
      </c>
      <c r="I206" s="10" t="s">
        <v>130</v>
      </c>
      <c r="J206" s="13"/>
      <c r="K206" s="5"/>
      <c r="L206" s="5"/>
      <c r="M206" s="13"/>
      <c r="N206" s="42"/>
      <c r="O206" s="29"/>
    </row>
    <row r="207" spans="1:15" s="30" customFormat="1" ht="55.15" customHeight="1" x14ac:dyDescent="0.25">
      <c r="A207" s="37"/>
      <c r="B207" s="40"/>
      <c r="C207" s="43"/>
      <c r="D207" s="21" t="s">
        <v>4</v>
      </c>
      <c r="E207" s="10" t="s">
        <v>72</v>
      </c>
      <c r="F207" s="10" t="s">
        <v>68</v>
      </c>
      <c r="G207" s="10" t="s">
        <v>69</v>
      </c>
      <c r="H207" s="10" t="s">
        <v>70</v>
      </c>
      <c r="I207" s="10" t="s">
        <v>130</v>
      </c>
      <c r="J207" s="13"/>
      <c r="K207" s="13"/>
      <c r="L207" s="13"/>
      <c r="M207" s="13">
        <v>1400000</v>
      </c>
      <c r="N207" s="43"/>
      <c r="O207" s="29"/>
    </row>
    <row r="208" spans="1:15" s="30" customFormat="1" ht="55.15" customHeight="1" x14ac:dyDescent="0.25">
      <c r="A208" s="37"/>
      <c r="B208" s="40"/>
      <c r="C208" s="43"/>
      <c r="D208" s="21" t="s">
        <v>5</v>
      </c>
      <c r="E208" s="10" t="s">
        <v>72</v>
      </c>
      <c r="F208" s="10" t="s">
        <v>68</v>
      </c>
      <c r="G208" s="10" t="s">
        <v>69</v>
      </c>
      <c r="H208" s="10" t="s">
        <v>70</v>
      </c>
      <c r="I208" s="10" t="s">
        <v>130</v>
      </c>
      <c r="J208" s="13"/>
      <c r="K208" s="13"/>
      <c r="L208" s="13"/>
      <c r="M208" s="13">
        <v>89362</v>
      </c>
      <c r="N208" s="43"/>
      <c r="O208" s="29"/>
    </row>
    <row r="209" spans="1:15" s="30" customFormat="1" ht="55.15" customHeight="1" x14ac:dyDescent="0.25">
      <c r="A209" s="37"/>
      <c r="B209" s="40"/>
      <c r="C209" s="43"/>
      <c r="D209" s="21" t="s">
        <v>6</v>
      </c>
      <c r="E209" s="10"/>
      <c r="F209" s="10"/>
      <c r="G209" s="10"/>
      <c r="H209" s="10"/>
      <c r="I209" s="10"/>
      <c r="J209" s="13"/>
      <c r="K209" s="13"/>
      <c r="L209" s="13"/>
      <c r="M209" s="13"/>
      <c r="N209" s="43"/>
      <c r="O209" s="29"/>
    </row>
    <row r="210" spans="1:15" s="30" customFormat="1" ht="55.15" customHeight="1" x14ac:dyDescent="0.25">
      <c r="A210" s="38"/>
      <c r="B210" s="41"/>
      <c r="C210" s="44"/>
      <c r="D210" s="14" t="s">
        <v>7</v>
      </c>
      <c r="E210" s="11"/>
      <c r="F210" s="11"/>
      <c r="G210" s="11"/>
      <c r="H210" s="11"/>
      <c r="I210" s="11"/>
      <c r="J210" s="5">
        <f>J208+J207+J209+J206</f>
        <v>0</v>
      </c>
      <c r="K210" s="5">
        <f t="shared" ref="K210:L210" si="78">K208+K207+K209</f>
        <v>0</v>
      </c>
      <c r="L210" s="5">
        <f t="shared" si="78"/>
        <v>0</v>
      </c>
      <c r="M210" s="5">
        <f>M208+M207+M209+M206</f>
        <v>1489362</v>
      </c>
      <c r="N210" s="44"/>
      <c r="O210" s="29"/>
    </row>
    <row r="211" spans="1:15" s="2" customFormat="1" ht="55.15" customHeight="1" x14ac:dyDescent="0.25">
      <c r="A211" s="76">
        <v>47</v>
      </c>
      <c r="B211" s="39" t="s">
        <v>128</v>
      </c>
      <c r="C211" s="42" t="s">
        <v>11</v>
      </c>
      <c r="D211" s="20" t="s">
        <v>38</v>
      </c>
      <c r="E211" s="12"/>
      <c r="F211" s="12"/>
      <c r="G211" s="12"/>
      <c r="H211" s="12"/>
      <c r="I211" s="12"/>
      <c r="J211" s="5"/>
      <c r="K211" s="5"/>
      <c r="L211" s="5"/>
      <c r="M211" s="5"/>
      <c r="N211" s="42"/>
      <c r="O211" s="8"/>
    </row>
    <row r="212" spans="1:15" s="2" customFormat="1" ht="55.15" customHeight="1" x14ac:dyDescent="0.25">
      <c r="A212" s="76"/>
      <c r="B212" s="40"/>
      <c r="C212" s="43"/>
      <c r="D212" s="21" t="s">
        <v>4</v>
      </c>
      <c r="E212" s="10"/>
      <c r="F212" s="10"/>
      <c r="G212" s="10"/>
      <c r="H212" s="10"/>
      <c r="I212" s="10"/>
      <c r="J212" s="13"/>
      <c r="K212" s="13"/>
      <c r="L212" s="13"/>
      <c r="M212" s="13"/>
      <c r="N212" s="43"/>
      <c r="O212" s="8"/>
    </row>
    <row r="213" spans="1:15" s="2" customFormat="1" ht="55.15" customHeight="1" x14ac:dyDescent="0.25">
      <c r="A213" s="76"/>
      <c r="B213" s="40"/>
      <c r="C213" s="43"/>
      <c r="D213" s="21" t="s">
        <v>5</v>
      </c>
      <c r="E213" s="10" t="s">
        <v>72</v>
      </c>
      <c r="F213" s="10" t="s">
        <v>68</v>
      </c>
      <c r="G213" s="10" t="s">
        <v>69</v>
      </c>
      <c r="H213" s="10" t="s">
        <v>70</v>
      </c>
      <c r="I213" s="10" t="s">
        <v>129</v>
      </c>
      <c r="J213" s="13">
        <f>550000+69100+23679</f>
        <v>642779</v>
      </c>
      <c r="K213" s="13">
        <v>293666.59999999998</v>
      </c>
      <c r="L213" s="13"/>
      <c r="M213" s="13"/>
      <c r="N213" s="43"/>
      <c r="O213" s="8"/>
    </row>
    <row r="214" spans="1:15" s="2" customFormat="1" ht="55.15" customHeight="1" x14ac:dyDescent="0.25">
      <c r="A214" s="76"/>
      <c r="B214" s="40"/>
      <c r="C214" s="43"/>
      <c r="D214" s="21" t="s">
        <v>6</v>
      </c>
      <c r="E214" s="10"/>
      <c r="F214" s="10"/>
      <c r="G214" s="10"/>
      <c r="H214" s="10"/>
      <c r="I214" s="10"/>
      <c r="J214" s="13"/>
      <c r="K214" s="13"/>
      <c r="L214" s="13"/>
      <c r="M214" s="13"/>
      <c r="N214" s="43"/>
      <c r="O214" s="8"/>
    </row>
    <row r="215" spans="1:15" s="2" customFormat="1" ht="55.15" customHeight="1" x14ac:dyDescent="0.25">
      <c r="A215" s="76"/>
      <c r="B215" s="41"/>
      <c r="C215" s="44"/>
      <c r="D215" s="14" t="s">
        <v>7</v>
      </c>
      <c r="E215" s="11"/>
      <c r="F215" s="11"/>
      <c r="G215" s="11"/>
      <c r="H215" s="11"/>
      <c r="I215" s="11"/>
      <c r="J215" s="5">
        <f t="shared" ref="J215:L215" si="79">J213+J212+J214</f>
        <v>642779</v>
      </c>
      <c r="K215" s="5">
        <f t="shared" si="79"/>
        <v>293666.59999999998</v>
      </c>
      <c r="L215" s="5">
        <f t="shared" si="79"/>
        <v>0</v>
      </c>
      <c r="M215" s="5">
        <f t="shared" ref="M215" si="80">M213+M212+M214</f>
        <v>0</v>
      </c>
      <c r="N215" s="44"/>
      <c r="O215" s="8"/>
    </row>
    <row r="216" spans="1:15" s="2" customFormat="1" ht="55.15" customHeight="1" x14ac:dyDescent="0.25">
      <c r="A216" s="53">
        <v>48</v>
      </c>
      <c r="B216" s="39" t="s">
        <v>149</v>
      </c>
      <c r="C216" s="42" t="s">
        <v>11</v>
      </c>
      <c r="D216" s="20" t="s">
        <v>38</v>
      </c>
      <c r="E216" s="12"/>
      <c r="F216" s="12"/>
      <c r="G216" s="12"/>
      <c r="H216" s="12"/>
      <c r="I216" s="12"/>
      <c r="J216" s="5"/>
      <c r="K216" s="5"/>
      <c r="L216" s="5"/>
      <c r="M216" s="5"/>
      <c r="N216" s="42"/>
      <c r="O216" s="8"/>
    </row>
    <row r="217" spans="1:15" s="2" customFormat="1" ht="55.15" customHeight="1" x14ac:dyDescent="0.25">
      <c r="A217" s="37"/>
      <c r="B217" s="40"/>
      <c r="C217" s="43"/>
      <c r="D217" s="21" t="s">
        <v>4</v>
      </c>
      <c r="E217" s="10"/>
      <c r="F217" s="10"/>
      <c r="G217" s="10"/>
      <c r="H217" s="10"/>
      <c r="I217" s="10"/>
      <c r="J217" s="13">
        <v>2755000</v>
      </c>
      <c r="K217" s="13"/>
      <c r="L217" s="13"/>
      <c r="M217" s="13"/>
      <c r="N217" s="43"/>
      <c r="O217" s="8"/>
    </row>
    <row r="218" spans="1:15" s="2" customFormat="1" ht="55.15" customHeight="1" x14ac:dyDescent="0.25">
      <c r="A218" s="37"/>
      <c r="B218" s="40"/>
      <c r="C218" s="43"/>
      <c r="D218" s="21" t="s">
        <v>5</v>
      </c>
      <c r="E218" s="10" t="s">
        <v>72</v>
      </c>
      <c r="F218" s="10" t="s">
        <v>68</v>
      </c>
      <c r="G218" s="10" t="s">
        <v>69</v>
      </c>
      <c r="H218" s="10" t="s">
        <v>70</v>
      </c>
      <c r="I218" s="10" t="s">
        <v>131</v>
      </c>
      <c r="J218" s="13">
        <f>132000+44000+60000+972600.5+130000</f>
        <v>1338600.5</v>
      </c>
      <c r="K218" s="13"/>
      <c r="L218" s="13"/>
      <c r="M218" s="13"/>
      <c r="N218" s="43"/>
      <c r="O218" s="8"/>
    </row>
    <row r="219" spans="1:15" s="2" customFormat="1" ht="55.15" customHeight="1" x14ac:dyDescent="0.25">
      <c r="A219" s="37"/>
      <c r="B219" s="40"/>
      <c r="C219" s="43"/>
      <c r="D219" s="21" t="s">
        <v>6</v>
      </c>
      <c r="E219" s="10"/>
      <c r="F219" s="10"/>
      <c r="G219" s="10"/>
      <c r="H219" s="10"/>
      <c r="I219" s="10"/>
      <c r="J219" s="13"/>
      <c r="K219" s="13"/>
      <c r="L219" s="13"/>
      <c r="M219" s="13"/>
      <c r="N219" s="43"/>
      <c r="O219" s="8"/>
    </row>
    <row r="220" spans="1:15" s="2" customFormat="1" ht="55.15" customHeight="1" x14ac:dyDescent="0.25">
      <c r="A220" s="38"/>
      <c r="B220" s="41"/>
      <c r="C220" s="44"/>
      <c r="D220" s="14" t="s">
        <v>7</v>
      </c>
      <c r="E220" s="11"/>
      <c r="F220" s="11"/>
      <c r="G220" s="11"/>
      <c r="H220" s="11"/>
      <c r="I220" s="11"/>
      <c r="J220" s="5">
        <f t="shared" ref="J220:L220" si="81">J218+J217+J219</f>
        <v>4093600.5</v>
      </c>
      <c r="K220" s="5">
        <f t="shared" si="81"/>
        <v>0</v>
      </c>
      <c r="L220" s="5">
        <f t="shared" si="81"/>
        <v>0</v>
      </c>
      <c r="M220" s="5">
        <f t="shared" ref="M220" si="82">M218+M217+M219</f>
        <v>0</v>
      </c>
      <c r="N220" s="44"/>
      <c r="O220" s="8"/>
    </row>
    <row r="221" spans="1:15" s="2" customFormat="1" ht="55.15" customHeight="1" x14ac:dyDescent="0.25">
      <c r="A221" s="53">
        <v>49</v>
      </c>
      <c r="B221" s="39" t="s">
        <v>132</v>
      </c>
      <c r="C221" s="42" t="s">
        <v>11</v>
      </c>
      <c r="D221" s="20" t="s">
        <v>38</v>
      </c>
      <c r="E221" s="12"/>
      <c r="F221" s="12"/>
      <c r="G221" s="12"/>
      <c r="H221" s="12"/>
      <c r="I221" s="12"/>
      <c r="J221" s="5"/>
      <c r="K221" s="5"/>
      <c r="L221" s="5"/>
      <c r="M221" s="5"/>
      <c r="N221" s="42"/>
      <c r="O221" s="8"/>
    </row>
    <row r="222" spans="1:15" s="2" customFormat="1" ht="55.15" customHeight="1" x14ac:dyDescent="0.25">
      <c r="A222" s="37"/>
      <c r="B222" s="40"/>
      <c r="C222" s="43"/>
      <c r="D222" s="21" t="s">
        <v>4</v>
      </c>
      <c r="E222" s="10"/>
      <c r="F222" s="10"/>
      <c r="G222" s="10"/>
      <c r="H222" s="10"/>
      <c r="I222" s="10"/>
      <c r="J222" s="13"/>
      <c r="K222" s="13"/>
      <c r="L222" s="13"/>
      <c r="M222" s="13"/>
      <c r="N222" s="43"/>
      <c r="O222" s="8"/>
    </row>
    <row r="223" spans="1:15" s="2" customFormat="1" ht="55.15" customHeight="1" x14ac:dyDescent="0.25">
      <c r="A223" s="37"/>
      <c r="B223" s="40"/>
      <c r="C223" s="43"/>
      <c r="D223" s="21" t="s">
        <v>5</v>
      </c>
      <c r="E223" s="10" t="s">
        <v>72</v>
      </c>
      <c r="F223" s="10" t="s">
        <v>68</v>
      </c>
      <c r="G223" s="10" t="s">
        <v>69</v>
      </c>
      <c r="H223" s="10" t="s">
        <v>70</v>
      </c>
      <c r="I223" s="10" t="s">
        <v>133</v>
      </c>
      <c r="J223" s="13">
        <f>610000-202850</f>
        <v>407150</v>
      </c>
      <c r="K223" s="13"/>
      <c r="L223" s="13"/>
      <c r="M223" s="13"/>
      <c r="N223" s="43"/>
      <c r="O223" s="8"/>
    </row>
    <row r="224" spans="1:15" s="2" customFormat="1" ht="55.15" customHeight="1" x14ac:dyDescent="0.25">
      <c r="A224" s="37"/>
      <c r="B224" s="40"/>
      <c r="C224" s="43"/>
      <c r="D224" s="21" t="s">
        <v>6</v>
      </c>
      <c r="E224" s="10"/>
      <c r="F224" s="10"/>
      <c r="G224" s="10"/>
      <c r="H224" s="10"/>
      <c r="I224" s="10"/>
      <c r="J224" s="13"/>
      <c r="K224" s="13"/>
      <c r="L224" s="13"/>
      <c r="M224" s="13"/>
      <c r="N224" s="43"/>
      <c r="O224" s="8"/>
    </row>
    <row r="225" spans="1:15" s="2" customFormat="1" ht="55.15" customHeight="1" x14ac:dyDescent="0.25">
      <c r="A225" s="38"/>
      <c r="B225" s="41"/>
      <c r="C225" s="44"/>
      <c r="D225" s="14" t="s">
        <v>7</v>
      </c>
      <c r="E225" s="11"/>
      <c r="F225" s="11"/>
      <c r="G225" s="11"/>
      <c r="H225" s="11"/>
      <c r="I225" s="11"/>
      <c r="J225" s="5">
        <f t="shared" ref="J225:L225" si="83">J223+J222+J224</f>
        <v>407150</v>
      </c>
      <c r="K225" s="5">
        <f t="shared" si="83"/>
        <v>0</v>
      </c>
      <c r="L225" s="5">
        <f t="shared" si="83"/>
        <v>0</v>
      </c>
      <c r="M225" s="5">
        <f t="shared" ref="M225" si="84">M223+M222+M224</f>
        <v>0</v>
      </c>
      <c r="N225" s="44"/>
      <c r="O225" s="8"/>
    </row>
    <row r="226" spans="1:15" s="2" customFormat="1" ht="55.15" customHeight="1" x14ac:dyDescent="0.25">
      <c r="A226" s="53">
        <v>50</v>
      </c>
      <c r="B226" s="39" t="s">
        <v>134</v>
      </c>
      <c r="C226" s="42" t="s">
        <v>11</v>
      </c>
      <c r="D226" s="20" t="s">
        <v>38</v>
      </c>
      <c r="E226" s="12"/>
      <c r="F226" s="12"/>
      <c r="G226" s="12"/>
      <c r="H226" s="12"/>
      <c r="I226" s="12"/>
      <c r="J226" s="13">
        <v>59357</v>
      </c>
      <c r="K226" s="5"/>
      <c r="L226" s="5"/>
      <c r="M226" s="13"/>
      <c r="N226" s="42"/>
      <c r="O226" s="8"/>
    </row>
    <row r="227" spans="1:15" s="2" customFormat="1" ht="55.15" customHeight="1" x14ac:dyDescent="0.25">
      <c r="A227" s="37"/>
      <c r="B227" s="40"/>
      <c r="C227" s="43"/>
      <c r="D227" s="21" t="s">
        <v>4</v>
      </c>
      <c r="E227" s="10"/>
      <c r="F227" s="10"/>
      <c r="G227" s="10"/>
      <c r="H227" s="10"/>
      <c r="I227" s="10"/>
      <c r="J227" s="13">
        <v>8922</v>
      </c>
      <c r="K227" s="13"/>
      <c r="L227" s="13"/>
      <c r="M227" s="13"/>
      <c r="N227" s="43"/>
      <c r="O227" s="8"/>
    </row>
    <row r="228" spans="1:15" s="2" customFormat="1" ht="55.15" customHeight="1" x14ac:dyDescent="0.25">
      <c r="A228" s="37"/>
      <c r="B228" s="40"/>
      <c r="C228" s="43"/>
      <c r="D228" s="21" t="s">
        <v>5</v>
      </c>
      <c r="E228" s="10" t="s">
        <v>72</v>
      </c>
      <c r="F228" s="10" t="s">
        <v>68</v>
      </c>
      <c r="G228" s="10" t="s">
        <v>69</v>
      </c>
      <c r="H228" s="10" t="s">
        <v>70</v>
      </c>
      <c r="I228" s="10" t="s">
        <v>135</v>
      </c>
      <c r="J228" s="13">
        <v>4359</v>
      </c>
      <c r="K228" s="13"/>
      <c r="L228" s="13"/>
      <c r="M228" s="13"/>
      <c r="N228" s="43"/>
      <c r="O228" s="8"/>
    </row>
    <row r="229" spans="1:15" s="2" customFormat="1" ht="55.15" customHeight="1" x14ac:dyDescent="0.25">
      <c r="A229" s="37"/>
      <c r="B229" s="40"/>
      <c r="C229" s="43"/>
      <c r="D229" s="21" t="s">
        <v>6</v>
      </c>
      <c r="E229" s="10"/>
      <c r="F229" s="10"/>
      <c r="G229" s="10"/>
      <c r="H229" s="10"/>
      <c r="I229" s="10"/>
      <c r="J229" s="13"/>
      <c r="K229" s="13"/>
      <c r="L229" s="13"/>
      <c r="M229" s="13"/>
      <c r="N229" s="43"/>
      <c r="O229" s="8"/>
    </row>
    <row r="230" spans="1:15" s="2" customFormat="1" ht="55.15" customHeight="1" x14ac:dyDescent="0.25">
      <c r="A230" s="37"/>
      <c r="B230" s="41"/>
      <c r="C230" s="44"/>
      <c r="D230" s="14" t="s">
        <v>7</v>
      </c>
      <c r="E230" s="11"/>
      <c r="F230" s="11"/>
      <c r="G230" s="11"/>
      <c r="H230" s="11"/>
      <c r="I230" s="11"/>
      <c r="J230" s="5">
        <f>J228+J227+J229+J226</f>
        <v>72638</v>
      </c>
      <c r="K230" s="5">
        <f t="shared" ref="K230:L230" si="85">K228+K227+K229</f>
        <v>0</v>
      </c>
      <c r="L230" s="5">
        <f t="shared" si="85"/>
        <v>0</v>
      </c>
      <c r="M230" s="5">
        <f>M228+M227+M229+M226</f>
        <v>0</v>
      </c>
      <c r="N230" s="44"/>
      <c r="O230" s="8"/>
    </row>
    <row r="231" spans="1:15" s="2" customFormat="1" ht="55.15" customHeight="1" x14ac:dyDescent="0.25">
      <c r="A231" s="53">
        <v>51</v>
      </c>
      <c r="B231" s="39" t="s">
        <v>136</v>
      </c>
      <c r="C231" s="42" t="s">
        <v>11</v>
      </c>
      <c r="D231" s="20" t="s">
        <v>38</v>
      </c>
      <c r="E231" s="12"/>
      <c r="F231" s="12"/>
      <c r="G231" s="12"/>
      <c r="H231" s="12"/>
      <c r="I231" s="12"/>
      <c r="J231" s="13">
        <v>59357</v>
      </c>
      <c r="K231" s="5"/>
      <c r="L231" s="5"/>
      <c r="M231" s="13"/>
      <c r="N231" s="42"/>
      <c r="O231" s="8"/>
    </row>
    <row r="232" spans="1:15" s="2" customFormat="1" ht="55.15" customHeight="1" x14ac:dyDescent="0.25">
      <c r="A232" s="37"/>
      <c r="B232" s="40"/>
      <c r="C232" s="43"/>
      <c r="D232" s="21" t="s">
        <v>4</v>
      </c>
      <c r="E232" s="10"/>
      <c r="F232" s="10"/>
      <c r="G232" s="10"/>
      <c r="H232" s="10"/>
      <c r="I232" s="10"/>
      <c r="J232" s="13">
        <v>8922</v>
      </c>
      <c r="K232" s="13"/>
      <c r="L232" s="13"/>
      <c r="M232" s="13"/>
      <c r="N232" s="43"/>
      <c r="O232" s="8"/>
    </row>
    <row r="233" spans="1:15" s="2" customFormat="1" ht="55.15" customHeight="1" x14ac:dyDescent="0.25">
      <c r="A233" s="37"/>
      <c r="B233" s="40"/>
      <c r="C233" s="43"/>
      <c r="D233" s="21" t="s">
        <v>5</v>
      </c>
      <c r="E233" s="10" t="s">
        <v>72</v>
      </c>
      <c r="F233" s="10" t="s">
        <v>68</v>
      </c>
      <c r="G233" s="10" t="s">
        <v>69</v>
      </c>
      <c r="H233" s="10" t="s">
        <v>70</v>
      </c>
      <c r="I233" s="10" t="s">
        <v>135</v>
      </c>
      <c r="J233" s="13">
        <v>4359</v>
      </c>
      <c r="K233" s="13"/>
      <c r="L233" s="13"/>
      <c r="M233" s="13"/>
      <c r="N233" s="43"/>
      <c r="O233" s="8"/>
    </row>
    <row r="234" spans="1:15" s="2" customFormat="1" ht="55.15" customHeight="1" x14ac:dyDescent="0.25">
      <c r="A234" s="37"/>
      <c r="B234" s="40"/>
      <c r="C234" s="43"/>
      <c r="D234" s="21" t="s">
        <v>6</v>
      </c>
      <c r="E234" s="10"/>
      <c r="F234" s="10"/>
      <c r="G234" s="10"/>
      <c r="H234" s="10"/>
      <c r="I234" s="10"/>
      <c r="J234" s="13"/>
      <c r="K234" s="13"/>
      <c r="L234" s="13"/>
      <c r="M234" s="13"/>
      <c r="N234" s="43"/>
      <c r="O234" s="8"/>
    </row>
    <row r="235" spans="1:15" s="2" customFormat="1" ht="55.15" customHeight="1" x14ac:dyDescent="0.25">
      <c r="A235" s="37"/>
      <c r="B235" s="41"/>
      <c r="C235" s="44"/>
      <c r="D235" s="14" t="s">
        <v>7</v>
      </c>
      <c r="E235" s="11"/>
      <c r="F235" s="11"/>
      <c r="G235" s="11"/>
      <c r="H235" s="11"/>
      <c r="I235" s="11"/>
      <c r="J235" s="5">
        <f>J233+J232+J234+J231</f>
        <v>72638</v>
      </c>
      <c r="K235" s="5">
        <f t="shared" ref="K235:L235" si="86">K233+K232+K234</f>
        <v>0</v>
      </c>
      <c r="L235" s="5">
        <f t="shared" si="86"/>
        <v>0</v>
      </c>
      <c r="M235" s="5">
        <f>M233+M232+M234+M231</f>
        <v>0</v>
      </c>
      <c r="N235" s="44"/>
      <c r="O235" s="8"/>
    </row>
    <row r="236" spans="1:15" s="2" customFormat="1" ht="55.15" customHeight="1" x14ac:dyDescent="0.25">
      <c r="A236" s="53">
        <v>52</v>
      </c>
      <c r="B236" s="39" t="s">
        <v>137</v>
      </c>
      <c r="C236" s="42" t="s">
        <v>11</v>
      </c>
      <c r="D236" s="20" t="s">
        <v>38</v>
      </c>
      <c r="E236" s="12"/>
      <c r="F236" s="12"/>
      <c r="G236" s="12"/>
      <c r="H236" s="12"/>
      <c r="I236" s="12"/>
      <c r="J236" s="13">
        <v>100000</v>
      </c>
      <c r="K236" s="5"/>
      <c r="L236" s="5"/>
      <c r="M236" s="13"/>
      <c r="N236" s="42"/>
      <c r="O236" s="8"/>
    </row>
    <row r="237" spans="1:15" s="2" customFormat="1" ht="55.15" customHeight="1" x14ac:dyDescent="0.25">
      <c r="A237" s="37"/>
      <c r="B237" s="40"/>
      <c r="C237" s="43"/>
      <c r="D237" s="21" t="s">
        <v>4</v>
      </c>
      <c r="E237" s="10"/>
      <c r="F237" s="10"/>
      <c r="G237" s="10"/>
      <c r="H237" s="10"/>
      <c r="I237" s="10"/>
      <c r="J237" s="13"/>
      <c r="K237" s="13"/>
      <c r="L237" s="13"/>
      <c r="M237" s="13"/>
      <c r="N237" s="43"/>
      <c r="O237" s="8"/>
    </row>
    <row r="238" spans="1:15" s="2" customFormat="1" ht="55.15" customHeight="1" x14ac:dyDescent="0.25">
      <c r="A238" s="37"/>
      <c r="B238" s="40"/>
      <c r="C238" s="43"/>
      <c r="D238" s="21" t="s">
        <v>5</v>
      </c>
      <c r="E238" s="10" t="s">
        <v>72</v>
      </c>
      <c r="F238" s="10" t="s">
        <v>68</v>
      </c>
      <c r="G238" s="10" t="s">
        <v>69</v>
      </c>
      <c r="H238" s="10" t="s">
        <v>70</v>
      </c>
      <c r="I238" s="10" t="s">
        <v>135</v>
      </c>
      <c r="J238" s="13">
        <v>6382</v>
      </c>
      <c r="K238" s="13"/>
      <c r="L238" s="13"/>
      <c r="M238" s="13"/>
      <c r="N238" s="43"/>
      <c r="O238" s="8"/>
    </row>
    <row r="239" spans="1:15" s="2" customFormat="1" ht="55.15" customHeight="1" x14ac:dyDescent="0.25">
      <c r="A239" s="37"/>
      <c r="B239" s="40"/>
      <c r="C239" s="43"/>
      <c r="D239" s="21" t="s">
        <v>6</v>
      </c>
      <c r="E239" s="10"/>
      <c r="F239" s="10"/>
      <c r="G239" s="10"/>
      <c r="H239" s="10"/>
      <c r="I239" s="10"/>
      <c r="J239" s="13"/>
      <c r="K239" s="13"/>
      <c r="L239" s="13"/>
      <c r="M239" s="13"/>
      <c r="N239" s="43"/>
      <c r="O239" s="8"/>
    </row>
    <row r="240" spans="1:15" s="2" customFormat="1" ht="55.15" customHeight="1" x14ac:dyDescent="0.25">
      <c r="A240" s="37"/>
      <c r="B240" s="41"/>
      <c r="C240" s="44"/>
      <c r="D240" s="14" t="s">
        <v>7</v>
      </c>
      <c r="E240" s="11"/>
      <c r="F240" s="11"/>
      <c r="G240" s="11"/>
      <c r="H240" s="11"/>
      <c r="I240" s="11"/>
      <c r="J240" s="5">
        <f>J238+J237+J239+J236</f>
        <v>106382</v>
      </c>
      <c r="K240" s="5">
        <f t="shared" ref="K240:L240" si="87">K238+K237+K239</f>
        <v>0</v>
      </c>
      <c r="L240" s="5">
        <f t="shared" si="87"/>
        <v>0</v>
      </c>
      <c r="M240" s="5">
        <f>M238+M237+M239+M236</f>
        <v>0</v>
      </c>
      <c r="N240" s="44"/>
      <c r="O240" s="8"/>
    </row>
    <row r="241" spans="1:15" s="2" customFormat="1" ht="32.25" customHeight="1" x14ac:dyDescent="0.25">
      <c r="A241" s="53">
        <v>53</v>
      </c>
      <c r="B241" s="39" t="s">
        <v>140</v>
      </c>
      <c r="C241" s="42" t="s">
        <v>11</v>
      </c>
      <c r="D241" s="20" t="s">
        <v>38</v>
      </c>
      <c r="E241" s="12"/>
      <c r="F241" s="12"/>
      <c r="G241" s="12"/>
      <c r="H241" s="12"/>
      <c r="I241" s="12"/>
      <c r="J241" s="5"/>
      <c r="K241" s="5"/>
      <c r="L241" s="5"/>
      <c r="M241" s="5"/>
      <c r="N241" s="42"/>
      <c r="O241" s="8"/>
    </row>
    <row r="242" spans="1:15" s="2" customFormat="1" ht="55.15" customHeight="1" x14ac:dyDescent="0.25">
      <c r="A242" s="37"/>
      <c r="B242" s="40"/>
      <c r="C242" s="43"/>
      <c r="D242" s="21" t="s">
        <v>4</v>
      </c>
      <c r="E242" s="10"/>
      <c r="F242" s="10"/>
      <c r="G242" s="10"/>
      <c r="H242" s="10"/>
      <c r="I242" s="10"/>
      <c r="J242" s="13"/>
      <c r="K242" s="13"/>
      <c r="L242" s="13"/>
      <c r="M242" s="13"/>
      <c r="N242" s="43"/>
      <c r="O242" s="8"/>
    </row>
    <row r="243" spans="1:15" s="2" customFormat="1" ht="55.15" customHeight="1" x14ac:dyDescent="0.25">
      <c r="A243" s="37"/>
      <c r="B243" s="40"/>
      <c r="C243" s="43"/>
      <c r="D243" s="21" t="s">
        <v>5</v>
      </c>
      <c r="E243" s="10" t="s">
        <v>72</v>
      </c>
      <c r="F243" s="10" t="s">
        <v>68</v>
      </c>
      <c r="G243" s="10" t="s">
        <v>69</v>
      </c>
      <c r="H243" s="10" t="s">
        <v>70</v>
      </c>
      <c r="I243" s="10" t="s">
        <v>141</v>
      </c>
      <c r="J243" s="13">
        <f>542554+8526410</f>
        <v>9068964</v>
      </c>
      <c r="K243" s="13"/>
      <c r="L243" s="13"/>
      <c r="M243" s="13"/>
      <c r="N243" s="43"/>
      <c r="O243" s="8"/>
    </row>
    <row r="244" spans="1:15" s="2" customFormat="1" ht="55.15" customHeight="1" x14ac:dyDescent="0.25">
      <c r="A244" s="37"/>
      <c r="B244" s="40"/>
      <c r="C244" s="43"/>
      <c r="D244" s="21" t="s">
        <v>6</v>
      </c>
      <c r="E244" s="10"/>
      <c r="F244" s="10"/>
      <c r="G244" s="10"/>
      <c r="H244" s="10"/>
      <c r="I244" s="10"/>
      <c r="J244" s="13"/>
      <c r="K244" s="13"/>
      <c r="L244" s="13"/>
      <c r="M244" s="13"/>
      <c r="N244" s="43"/>
      <c r="O244" s="8"/>
    </row>
    <row r="245" spans="1:15" s="2" customFormat="1" ht="55.15" customHeight="1" x14ac:dyDescent="0.25">
      <c r="A245" s="37"/>
      <c r="B245" s="41"/>
      <c r="C245" s="44"/>
      <c r="D245" s="14" t="s">
        <v>7</v>
      </c>
      <c r="E245" s="11"/>
      <c r="F245" s="11"/>
      <c r="G245" s="11"/>
      <c r="H245" s="11"/>
      <c r="I245" s="11"/>
      <c r="J245" s="5">
        <f t="shared" ref="J245:L245" si="88">J243+J242+J244</f>
        <v>9068964</v>
      </c>
      <c r="K245" s="5">
        <f t="shared" si="88"/>
        <v>0</v>
      </c>
      <c r="L245" s="5">
        <f t="shared" si="88"/>
        <v>0</v>
      </c>
      <c r="M245" s="5">
        <f t="shared" ref="M245" si="89">M243+M242+M244</f>
        <v>0</v>
      </c>
      <c r="N245" s="44"/>
      <c r="O245" s="8"/>
    </row>
    <row r="246" spans="1:15" s="2" customFormat="1" ht="30.75" customHeight="1" x14ac:dyDescent="0.25">
      <c r="A246" s="53">
        <v>54</v>
      </c>
      <c r="B246" s="39" t="s">
        <v>148</v>
      </c>
      <c r="C246" s="42" t="s">
        <v>11</v>
      </c>
      <c r="D246" s="20" t="s">
        <v>38</v>
      </c>
      <c r="E246" s="12"/>
      <c r="F246" s="12"/>
      <c r="G246" s="12"/>
      <c r="H246" s="12"/>
      <c r="I246" s="12"/>
      <c r="J246" s="5"/>
      <c r="K246" s="5"/>
      <c r="L246" s="5"/>
      <c r="M246" s="5"/>
      <c r="N246" s="42"/>
      <c r="O246" s="8"/>
    </row>
    <row r="247" spans="1:15" s="2" customFormat="1" ht="55.15" customHeight="1" x14ac:dyDescent="0.25">
      <c r="A247" s="37"/>
      <c r="B247" s="40"/>
      <c r="C247" s="43"/>
      <c r="D247" s="21" t="s">
        <v>4</v>
      </c>
      <c r="E247" s="10" t="s">
        <v>72</v>
      </c>
      <c r="F247" s="10" t="s">
        <v>68</v>
      </c>
      <c r="G247" s="10" t="s">
        <v>69</v>
      </c>
      <c r="H247" s="10" t="s">
        <v>70</v>
      </c>
      <c r="I247" s="10" t="s">
        <v>142</v>
      </c>
      <c r="J247" s="13"/>
      <c r="K247" s="13"/>
      <c r="L247" s="13"/>
      <c r="M247" s="13"/>
      <c r="N247" s="43"/>
      <c r="O247" s="8"/>
    </row>
    <row r="248" spans="1:15" s="2" customFormat="1" ht="55.15" customHeight="1" x14ac:dyDescent="0.25">
      <c r="A248" s="37"/>
      <c r="B248" s="40"/>
      <c r="C248" s="43"/>
      <c r="D248" s="21" t="s">
        <v>5</v>
      </c>
      <c r="E248" s="28"/>
      <c r="F248" s="28"/>
      <c r="G248" s="28"/>
      <c r="H248" s="28"/>
      <c r="I248" s="28"/>
      <c r="J248" s="13"/>
      <c r="K248" s="13"/>
      <c r="L248" s="13"/>
      <c r="M248" s="13"/>
      <c r="N248" s="43"/>
      <c r="O248" s="8"/>
    </row>
    <row r="249" spans="1:15" s="2" customFormat="1" ht="55.15" customHeight="1" x14ac:dyDescent="0.25">
      <c r="A249" s="37"/>
      <c r="B249" s="40"/>
      <c r="C249" s="43"/>
      <c r="D249" s="21" t="s">
        <v>6</v>
      </c>
      <c r="E249" s="10"/>
      <c r="F249" s="10"/>
      <c r="G249" s="10"/>
      <c r="H249" s="10"/>
      <c r="I249" s="10"/>
      <c r="J249" s="13"/>
      <c r="K249" s="13"/>
      <c r="L249" s="13"/>
      <c r="M249" s="13"/>
      <c r="N249" s="43"/>
      <c r="O249" s="8"/>
    </row>
    <row r="250" spans="1:15" s="2" customFormat="1" ht="55.15" customHeight="1" x14ac:dyDescent="0.25">
      <c r="A250" s="37"/>
      <c r="B250" s="41"/>
      <c r="C250" s="44"/>
      <c r="D250" s="14" t="s">
        <v>7</v>
      </c>
      <c r="E250" s="11"/>
      <c r="F250" s="11"/>
      <c r="G250" s="11"/>
      <c r="H250" s="11"/>
      <c r="I250" s="11"/>
      <c r="J250" s="5">
        <f t="shared" ref="J250:L250" si="90">J248+J247+J249</f>
        <v>0</v>
      </c>
      <c r="K250" s="5">
        <f t="shared" si="90"/>
        <v>0</v>
      </c>
      <c r="L250" s="5">
        <f t="shared" si="90"/>
        <v>0</v>
      </c>
      <c r="M250" s="5">
        <f t="shared" ref="M250" si="91">M248+M247+M249</f>
        <v>0</v>
      </c>
      <c r="N250" s="44"/>
      <c r="O250" s="8"/>
    </row>
    <row r="251" spans="1:15" s="2" customFormat="1" ht="36.75" customHeight="1" x14ac:dyDescent="0.25">
      <c r="A251" s="53">
        <v>55</v>
      </c>
      <c r="B251" s="39" t="s">
        <v>147</v>
      </c>
      <c r="C251" s="42" t="s">
        <v>11</v>
      </c>
      <c r="D251" s="20" t="s">
        <v>38</v>
      </c>
      <c r="E251" s="12"/>
      <c r="F251" s="12"/>
      <c r="G251" s="12"/>
      <c r="H251" s="12"/>
      <c r="I251" s="12"/>
      <c r="J251" s="5"/>
      <c r="K251" s="5"/>
      <c r="L251" s="5"/>
      <c r="M251" s="5"/>
      <c r="N251" s="42"/>
      <c r="O251" s="8"/>
    </row>
    <row r="252" spans="1:15" s="2" customFormat="1" ht="55.15" customHeight="1" x14ac:dyDescent="0.25">
      <c r="A252" s="37"/>
      <c r="B252" s="40"/>
      <c r="C252" s="43"/>
      <c r="D252" s="21" t="s">
        <v>4</v>
      </c>
      <c r="E252" s="10"/>
      <c r="F252" s="10"/>
      <c r="G252" s="10"/>
      <c r="H252" s="10"/>
      <c r="I252" s="10"/>
      <c r="J252" s="13"/>
      <c r="K252" s="13"/>
      <c r="L252" s="13"/>
      <c r="M252" s="13"/>
      <c r="N252" s="43"/>
      <c r="O252" s="8"/>
    </row>
    <row r="253" spans="1:15" s="2" customFormat="1" ht="55.15" customHeight="1" x14ac:dyDescent="0.25">
      <c r="A253" s="37"/>
      <c r="B253" s="40"/>
      <c r="C253" s="43"/>
      <c r="D253" s="21" t="s">
        <v>5</v>
      </c>
      <c r="E253" s="10" t="s">
        <v>72</v>
      </c>
      <c r="F253" s="10" t="s">
        <v>68</v>
      </c>
      <c r="G253" s="10" t="s">
        <v>69</v>
      </c>
      <c r="H253" s="10" t="s">
        <v>70</v>
      </c>
      <c r="I253" s="10" t="s">
        <v>143</v>
      </c>
      <c r="J253" s="13">
        <f>109000+193510+40980</f>
        <v>343490</v>
      </c>
      <c r="K253" s="13"/>
      <c r="L253" s="13"/>
      <c r="M253" s="13"/>
      <c r="N253" s="43"/>
      <c r="O253" s="8"/>
    </row>
    <row r="254" spans="1:15" s="2" customFormat="1" ht="55.15" customHeight="1" x14ac:dyDescent="0.25">
      <c r="A254" s="37"/>
      <c r="B254" s="40"/>
      <c r="C254" s="43"/>
      <c r="D254" s="21" t="s">
        <v>6</v>
      </c>
      <c r="E254" s="10"/>
      <c r="F254" s="10"/>
      <c r="G254" s="10"/>
      <c r="H254" s="10"/>
      <c r="I254" s="10"/>
      <c r="J254" s="13"/>
      <c r="K254" s="13"/>
      <c r="L254" s="13"/>
      <c r="M254" s="13"/>
      <c r="N254" s="43"/>
      <c r="O254" s="8"/>
    </row>
    <row r="255" spans="1:15" s="2" customFormat="1" ht="55.15" customHeight="1" x14ac:dyDescent="0.25">
      <c r="A255" s="37"/>
      <c r="B255" s="41"/>
      <c r="C255" s="44"/>
      <c r="D255" s="14" t="s">
        <v>7</v>
      </c>
      <c r="E255" s="11"/>
      <c r="F255" s="11"/>
      <c r="G255" s="11"/>
      <c r="H255" s="11"/>
      <c r="I255" s="11"/>
      <c r="J255" s="5">
        <f t="shared" ref="J255:L255" si="92">J253+J252+J254</f>
        <v>343490</v>
      </c>
      <c r="K255" s="5">
        <f t="shared" si="92"/>
        <v>0</v>
      </c>
      <c r="L255" s="5">
        <f t="shared" si="92"/>
        <v>0</v>
      </c>
      <c r="M255" s="5">
        <f t="shared" ref="M255" si="93">M253+M252+M254</f>
        <v>0</v>
      </c>
      <c r="N255" s="44"/>
      <c r="O255" s="8"/>
    </row>
    <row r="256" spans="1:15" s="2" customFormat="1" ht="32.25" customHeight="1" x14ac:dyDescent="0.25">
      <c r="A256" s="53">
        <v>56</v>
      </c>
      <c r="B256" s="39" t="s">
        <v>146</v>
      </c>
      <c r="C256" s="42" t="s">
        <v>11</v>
      </c>
      <c r="D256" s="20" t="s">
        <v>38</v>
      </c>
      <c r="E256" s="12"/>
      <c r="F256" s="12"/>
      <c r="G256" s="12"/>
      <c r="H256" s="12"/>
      <c r="I256" s="12"/>
      <c r="J256" s="5"/>
      <c r="K256" s="5"/>
      <c r="L256" s="5"/>
      <c r="M256" s="5"/>
      <c r="N256" s="42"/>
      <c r="O256" s="8"/>
    </row>
    <row r="257" spans="1:15" s="2" customFormat="1" ht="55.15" customHeight="1" x14ac:dyDescent="0.25">
      <c r="A257" s="37"/>
      <c r="B257" s="40"/>
      <c r="C257" s="43"/>
      <c r="D257" s="21" t="s">
        <v>4</v>
      </c>
      <c r="E257" s="10"/>
      <c r="F257" s="10"/>
      <c r="G257" s="10"/>
      <c r="H257" s="10"/>
      <c r="I257" s="10"/>
      <c r="J257" s="13">
        <v>864360</v>
      </c>
      <c r="K257" s="13"/>
      <c r="L257" s="13"/>
      <c r="M257" s="13"/>
      <c r="N257" s="43"/>
      <c r="O257" s="8"/>
    </row>
    <row r="258" spans="1:15" s="2" customFormat="1" ht="55.15" customHeight="1" x14ac:dyDescent="0.25">
      <c r="A258" s="37"/>
      <c r="B258" s="40"/>
      <c r="C258" s="43"/>
      <c r="D258" s="21" t="s">
        <v>5</v>
      </c>
      <c r="E258" s="10" t="s">
        <v>72</v>
      </c>
      <c r="F258" s="10" t="s">
        <v>68</v>
      </c>
      <c r="G258" s="10" t="s">
        <v>69</v>
      </c>
      <c r="H258" s="10" t="s">
        <v>70</v>
      </c>
      <c r="I258" s="10" t="s">
        <v>144</v>
      </c>
      <c r="J258" s="13">
        <f>55428+19683</f>
        <v>75111</v>
      </c>
      <c r="K258" s="13"/>
      <c r="L258" s="13"/>
      <c r="M258" s="13"/>
      <c r="N258" s="43"/>
      <c r="O258" s="8"/>
    </row>
    <row r="259" spans="1:15" s="2" customFormat="1" ht="55.15" customHeight="1" x14ac:dyDescent="0.25">
      <c r="A259" s="37"/>
      <c r="B259" s="40"/>
      <c r="C259" s="43"/>
      <c r="D259" s="21" t="s">
        <v>6</v>
      </c>
      <c r="E259" s="10"/>
      <c r="F259" s="10"/>
      <c r="G259" s="10"/>
      <c r="H259" s="10"/>
      <c r="I259" s="10"/>
      <c r="J259" s="13"/>
      <c r="K259" s="13"/>
      <c r="L259" s="13"/>
      <c r="M259" s="13"/>
      <c r="N259" s="43"/>
      <c r="O259" s="8"/>
    </row>
    <row r="260" spans="1:15" s="2" customFormat="1" ht="55.15" customHeight="1" x14ac:dyDescent="0.25">
      <c r="A260" s="37"/>
      <c r="B260" s="41"/>
      <c r="C260" s="44"/>
      <c r="D260" s="14" t="s">
        <v>7</v>
      </c>
      <c r="E260" s="11"/>
      <c r="F260" s="11"/>
      <c r="G260" s="11"/>
      <c r="H260" s="11"/>
      <c r="I260" s="11"/>
      <c r="J260" s="5">
        <f t="shared" ref="J260:L260" si="94">J258+J257+J259</f>
        <v>939471</v>
      </c>
      <c r="K260" s="5">
        <f t="shared" si="94"/>
        <v>0</v>
      </c>
      <c r="L260" s="5">
        <f t="shared" si="94"/>
        <v>0</v>
      </c>
      <c r="M260" s="5">
        <f t="shared" ref="M260" si="95">M258+M257+M259</f>
        <v>0</v>
      </c>
      <c r="N260" s="44"/>
      <c r="O260" s="8"/>
    </row>
    <row r="261" spans="1:15" s="30" customFormat="1" ht="55.15" customHeight="1" x14ac:dyDescent="0.25">
      <c r="A261" s="53">
        <v>57</v>
      </c>
      <c r="B261" s="39" t="s">
        <v>165</v>
      </c>
      <c r="C261" s="42" t="s">
        <v>11</v>
      </c>
      <c r="D261" s="20" t="s">
        <v>38</v>
      </c>
      <c r="E261" s="12"/>
      <c r="F261" s="12"/>
      <c r="G261" s="12"/>
      <c r="H261" s="12"/>
      <c r="I261" s="12"/>
      <c r="J261" s="5"/>
      <c r="K261" s="5"/>
      <c r="L261" s="5"/>
      <c r="M261" s="5"/>
      <c r="N261" s="42"/>
      <c r="O261" s="29"/>
    </row>
    <row r="262" spans="1:15" s="30" customFormat="1" ht="55.15" customHeight="1" x14ac:dyDescent="0.25">
      <c r="A262" s="37"/>
      <c r="B262" s="40"/>
      <c r="C262" s="43"/>
      <c r="D262" s="21" t="s">
        <v>4</v>
      </c>
      <c r="E262" s="10"/>
      <c r="F262" s="10"/>
      <c r="G262" s="10"/>
      <c r="H262" s="10"/>
      <c r="I262" s="10"/>
      <c r="J262" s="13"/>
      <c r="K262" s="13">
        <v>1000000</v>
      </c>
      <c r="L262" s="13">
        <v>500000</v>
      </c>
      <c r="M262" s="13">
        <v>500000</v>
      </c>
      <c r="N262" s="43"/>
      <c r="O262" s="29"/>
    </row>
    <row r="263" spans="1:15" s="30" customFormat="1" ht="55.15" customHeight="1" x14ac:dyDescent="0.25">
      <c r="A263" s="37"/>
      <c r="B263" s="40"/>
      <c r="C263" s="43"/>
      <c r="D263" s="21" t="s">
        <v>5</v>
      </c>
      <c r="E263" s="10" t="s">
        <v>72</v>
      </c>
      <c r="F263" s="10" t="s">
        <v>68</v>
      </c>
      <c r="G263" s="10" t="s">
        <v>69</v>
      </c>
      <c r="H263" s="10" t="s">
        <v>70</v>
      </c>
      <c r="I263" s="10" t="s">
        <v>144</v>
      </c>
      <c r="J263" s="13"/>
      <c r="K263" s="13">
        <v>63830</v>
      </c>
      <c r="L263" s="13">
        <v>32000</v>
      </c>
      <c r="M263" s="13">
        <v>32000</v>
      </c>
      <c r="N263" s="43"/>
      <c r="O263" s="29"/>
    </row>
    <row r="264" spans="1:15" s="30" customFormat="1" ht="55.15" customHeight="1" x14ac:dyDescent="0.25">
      <c r="A264" s="37"/>
      <c r="B264" s="40"/>
      <c r="C264" s="43"/>
      <c r="D264" s="21" t="s">
        <v>6</v>
      </c>
      <c r="E264" s="10"/>
      <c r="F264" s="10"/>
      <c r="G264" s="10"/>
      <c r="H264" s="10"/>
      <c r="I264" s="10"/>
      <c r="J264" s="13"/>
      <c r="K264" s="13"/>
      <c r="L264" s="13"/>
      <c r="M264" s="13"/>
      <c r="N264" s="43"/>
      <c r="O264" s="29"/>
    </row>
    <row r="265" spans="1:15" s="30" customFormat="1" ht="55.15" customHeight="1" x14ac:dyDescent="0.25">
      <c r="A265" s="37"/>
      <c r="B265" s="41"/>
      <c r="C265" s="44"/>
      <c r="D265" s="14" t="s">
        <v>7</v>
      </c>
      <c r="E265" s="11"/>
      <c r="F265" s="11"/>
      <c r="G265" s="11"/>
      <c r="H265" s="11"/>
      <c r="I265" s="11"/>
      <c r="J265" s="5">
        <f t="shared" ref="J265:M265" si="96">J263+J262+J264</f>
        <v>0</v>
      </c>
      <c r="K265" s="5">
        <f t="shared" si="96"/>
        <v>1063830</v>
      </c>
      <c r="L265" s="5">
        <f t="shared" si="96"/>
        <v>532000</v>
      </c>
      <c r="M265" s="5">
        <f t="shared" si="96"/>
        <v>532000</v>
      </c>
      <c r="N265" s="44"/>
      <c r="O265" s="29"/>
    </row>
    <row r="266" spans="1:15" s="2" customFormat="1" ht="34.5" customHeight="1" x14ac:dyDescent="0.25">
      <c r="A266" s="53">
        <v>58</v>
      </c>
      <c r="B266" s="39" t="s">
        <v>145</v>
      </c>
      <c r="C266" s="42" t="s">
        <v>11</v>
      </c>
      <c r="D266" s="20" t="s">
        <v>38</v>
      </c>
      <c r="E266" s="12"/>
      <c r="F266" s="12"/>
      <c r="G266" s="12"/>
      <c r="H266" s="12"/>
      <c r="I266" s="12"/>
      <c r="J266" s="5"/>
      <c r="K266" s="5"/>
      <c r="L266" s="5"/>
      <c r="M266" s="5"/>
      <c r="N266" s="42"/>
      <c r="O266" s="8"/>
    </row>
    <row r="267" spans="1:15" s="2" customFormat="1" ht="55.15" customHeight="1" x14ac:dyDescent="0.25">
      <c r="A267" s="37"/>
      <c r="B267" s="40"/>
      <c r="C267" s="43"/>
      <c r="D267" s="21" t="s">
        <v>4</v>
      </c>
      <c r="E267" s="10"/>
      <c r="F267" s="10"/>
      <c r="G267" s="10"/>
      <c r="H267" s="10"/>
      <c r="I267" s="10"/>
      <c r="J267" s="13">
        <v>200000</v>
      </c>
      <c r="K267" s="13"/>
      <c r="L267" s="13"/>
      <c r="M267" s="13"/>
      <c r="N267" s="43"/>
      <c r="O267" s="8"/>
    </row>
    <row r="268" spans="1:15" s="2" customFormat="1" ht="55.15" customHeight="1" x14ac:dyDescent="0.25">
      <c r="A268" s="37"/>
      <c r="B268" s="40"/>
      <c r="C268" s="43"/>
      <c r="D268" s="21" t="s">
        <v>5</v>
      </c>
      <c r="E268" s="10" t="s">
        <v>72</v>
      </c>
      <c r="F268" s="10" t="s">
        <v>68</v>
      </c>
      <c r="G268" s="10" t="s">
        <v>69</v>
      </c>
      <c r="H268" s="10" t="s">
        <v>70</v>
      </c>
      <c r="I268" s="10" t="s">
        <v>141</v>
      </c>
      <c r="J268" s="13">
        <v>12766</v>
      </c>
      <c r="K268" s="13"/>
      <c r="L268" s="13"/>
      <c r="M268" s="13"/>
      <c r="N268" s="43"/>
      <c r="O268" s="8"/>
    </row>
    <row r="269" spans="1:15" s="2" customFormat="1" ht="55.15" customHeight="1" x14ac:dyDescent="0.25">
      <c r="A269" s="37"/>
      <c r="B269" s="40"/>
      <c r="C269" s="43"/>
      <c r="D269" s="21" t="s">
        <v>6</v>
      </c>
      <c r="E269" s="10"/>
      <c r="F269" s="10"/>
      <c r="G269" s="10"/>
      <c r="H269" s="10"/>
      <c r="I269" s="10"/>
      <c r="J269" s="13"/>
      <c r="K269" s="13"/>
      <c r="L269" s="13"/>
      <c r="M269" s="13"/>
      <c r="N269" s="43"/>
      <c r="O269" s="8"/>
    </row>
    <row r="270" spans="1:15" s="2" customFormat="1" ht="55.15" customHeight="1" x14ac:dyDescent="0.25">
      <c r="A270" s="37"/>
      <c r="B270" s="41"/>
      <c r="C270" s="44"/>
      <c r="D270" s="14" t="s">
        <v>7</v>
      </c>
      <c r="E270" s="11"/>
      <c r="F270" s="11"/>
      <c r="G270" s="11"/>
      <c r="H270" s="11"/>
      <c r="I270" s="11"/>
      <c r="J270" s="5">
        <f t="shared" ref="J270:L270" si="97">J268+J267+J269</f>
        <v>212766</v>
      </c>
      <c r="K270" s="5">
        <f t="shared" si="97"/>
        <v>0</v>
      </c>
      <c r="L270" s="5">
        <f t="shared" si="97"/>
        <v>0</v>
      </c>
      <c r="M270" s="5">
        <f t="shared" ref="M270" si="98">M268+M267+M269</f>
        <v>0</v>
      </c>
      <c r="N270" s="44"/>
      <c r="O270" s="8"/>
    </row>
    <row r="271" spans="1:15" s="2" customFormat="1" ht="55.15" customHeight="1" x14ac:dyDescent="0.25">
      <c r="A271" s="37">
        <v>59</v>
      </c>
      <c r="B271" s="39" t="s">
        <v>150</v>
      </c>
      <c r="C271" s="42" t="s">
        <v>11</v>
      </c>
      <c r="D271" s="20" t="s">
        <v>38</v>
      </c>
      <c r="E271" s="12"/>
      <c r="F271" s="12"/>
      <c r="G271" s="12"/>
      <c r="H271" s="12"/>
      <c r="I271" s="12"/>
      <c r="J271" s="5"/>
      <c r="K271" s="5"/>
      <c r="L271" s="5"/>
      <c r="M271" s="5"/>
      <c r="N271" s="42"/>
      <c r="O271" s="8"/>
    </row>
    <row r="272" spans="1:15" s="2" customFormat="1" ht="55.15" customHeight="1" x14ac:dyDescent="0.25">
      <c r="A272" s="37"/>
      <c r="B272" s="40"/>
      <c r="C272" s="43"/>
      <c r="D272" s="21" t="s">
        <v>4</v>
      </c>
      <c r="E272" s="10"/>
      <c r="F272" s="10"/>
      <c r="G272" s="10"/>
      <c r="H272" s="10"/>
      <c r="I272" s="10"/>
      <c r="J272" s="13"/>
      <c r="K272" s="13"/>
      <c r="L272" s="13"/>
      <c r="M272" s="13"/>
      <c r="N272" s="43"/>
      <c r="O272" s="8"/>
    </row>
    <row r="273" spans="1:15" s="2" customFormat="1" ht="55.15" customHeight="1" x14ac:dyDescent="0.25">
      <c r="A273" s="37"/>
      <c r="B273" s="40"/>
      <c r="C273" s="43"/>
      <c r="D273" s="21" t="s">
        <v>5</v>
      </c>
      <c r="E273" s="10" t="s">
        <v>72</v>
      </c>
      <c r="F273" s="10" t="s">
        <v>68</v>
      </c>
      <c r="G273" s="10" t="s">
        <v>69</v>
      </c>
      <c r="H273" s="10" t="s">
        <v>70</v>
      </c>
      <c r="I273" s="10" t="s">
        <v>141</v>
      </c>
      <c r="J273" s="13">
        <v>1390</v>
      </c>
      <c r="K273" s="13"/>
      <c r="L273" s="13"/>
      <c r="M273" s="13"/>
      <c r="N273" s="43"/>
      <c r="O273" s="8"/>
    </row>
    <row r="274" spans="1:15" s="2" customFormat="1" ht="55.15" customHeight="1" x14ac:dyDescent="0.25">
      <c r="A274" s="37"/>
      <c r="B274" s="40"/>
      <c r="C274" s="43"/>
      <c r="D274" s="21" t="s">
        <v>6</v>
      </c>
      <c r="E274" s="10"/>
      <c r="F274" s="10"/>
      <c r="G274" s="10"/>
      <c r="H274" s="10"/>
      <c r="I274" s="10"/>
      <c r="J274" s="13"/>
      <c r="K274" s="13"/>
      <c r="L274" s="13"/>
      <c r="M274" s="13"/>
      <c r="N274" s="43"/>
      <c r="O274" s="8"/>
    </row>
    <row r="275" spans="1:15" s="2" customFormat="1" ht="55.15" customHeight="1" x14ac:dyDescent="0.25">
      <c r="A275" s="38"/>
      <c r="B275" s="41"/>
      <c r="C275" s="44"/>
      <c r="D275" s="14" t="s">
        <v>7</v>
      </c>
      <c r="E275" s="11"/>
      <c r="F275" s="11"/>
      <c r="G275" s="11"/>
      <c r="H275" s="11"/>
      <c r="I275" s="11"/>
      <c r="J275" s="5">
        <f t="shared" ref="J275:L275" si="99">J273+J272+J274</f>
        <v>1390</v>
      </c>
      <c r="K275" s="5">
        <f t="shared" si="99"/>
        <v>0</v>
      </c>
      <c r="L275" s="5">
        <f t="shared" si="99"/>
        <v>0</v>
      </c>
      <c r="M275" s="5">
        <f t="shared" ref="M275" si="100">M273+M272+M274</f>
        <v>0</v>
      </c>
      <c r="N275" s="44"/>
      <c r="O275" s="8"/>
    </row>
    <row r="276" spans="1:15" s="2" customFormat="1" ht="55.15" customHeight="1" x14ac:dyDescent="0.25">
      <c r="A276" s="53">
        <v>60</v>
      </c>
      <c r="B276" s="42" t="s">
        <v>151</v>
      </c>
      <c r="C276" s="42" t="s">
        <v>11</v>
      </c>
      <c r="D276" s="20" t="s">
        <v>38</v>
      </c>
      <c r="E276" s="11"/>
      <c r="F276" s="11"/>
      <c r="G276" s="11"/>
      <c r="H276" s="11"/>
      <c r="I276" s="11"/>
      <c r="J276" s="5"/>
      <c r="K276" s="5"/>
      <c r="L276" s="5"/>
      <c r="M276" s="5"/>
      <c r="N276" s="24"/>
      <c r="O276" s="8"/>
    </row>
    <row r="277" spans="1:15" s="2" customFormat="1" ht="55.15" customHeight="1" x14ac:dyDescent="0.25">
      <c r="A277" s="37"/>
      <c r="B277" s="43"/>
      <c r="C277" s="43"/>
      <c r="D277" s="21" t="s">
        <v>4</v>
      </c>
      <c r="E277" s="11"/>
      <c r="F277" s="11"/>
      <c r="G277" s="11"/>
      <c r="H277" s="11"/>
      <c r="I277" s="11"/>
      <c r="J277" s="5"/>
      <c r="K277" s="5"/>
      <c r="L277" s="5"/>
      <c r="M277" s="5"/>
      <c r="N277" s="43"/>
      <c r="O277" s="8"/>
    </row>
    <row r="278" spans="1:15" s="2" customFormat="1" ht="55.15" customHeight="1" x14ac:dyDescent="0.25">
      <c r="A278" s="37"/>
      <c r="B278" s="43"/>
      <c r="C278" s="43"/>
      <c r="D278" s="21" t="s">
        <v>5</v>
      </c>
      <c r="E278" s="12" t="s">
        <v>72</v>
      </c>
      <c r="F278" s="12" t="s">
        <v>68</v>
      </c>
      <c r="G278" s="12" t="s">
        <v>69</v>
      </c>
      <c r="H278" s="12" t="s">
        <v>70</v>
      </c>
      <c r="I278" s="12" t="s">
        <v>152</v>
      </c>
      <c r="J278" s="13">
        <v>199800</v>
      </c>
      <c r="K278" s="13">
        <v>200000</v>
      </c>
      <c r="L278" s="5"/>
      <c r="M278" s="13"/>
      <c r="N278" s="43"/>
      <c r="O278" s="8"/>
    </row>
    <row r="279" spans="1:15" s="2" customFormat="1" ht="55.15" customHeight="1" x14ac:dyDescent="0.25">
      <c r="A279" s="37"/>
      <c r="B279" s="43"/>
      <c r="C279" s="43"/>
      <c r="D279" s="21" t="s">
        <v>6</v>
      </c>
      <c r="E279" s="11"/>
      <c r="F279" s="11"/>
      <c r="G279" s="11"/>
      <c r="H279" s="11"/>
      <c r="I279" s="11"/>
      <c r="J279" s="5"/>
      <c r="K279" s="5"/>
      <c r="L279" s="5"/>
      <c r="M279" s="5"/>
      <c r="N279" s="43"/>
      <c r="O279" s="8"/>
    </row>
    <row r="280" spans="1:15" s="2" customFormat="1" ht="55.15" customHeight="1" x14ac:dyDescent="0.25">
      <c r="A280" s="38"/>
      <c r="B280" s="44"/>
      <c r="C280" s="44"/>
      <c r="D280" s="14" t="s">
        <v>7</v>
      </c>
      <c r="E280" s="11"/>
      <c r="F280" s="11"/>
      <c r="G280" s="11"/>
      <c r="H280" s="11"/>
      <c r="I280" s="11"/>
      <c r="J280" s="5">
        <f>J276+J277+J278+J279</f>
        <v>199800</v>
      </c>
      <c r="K280" s="5">
        <f t="shared" ref="K280:L280" si="101">K276+K277+K278+K279</f>
        <v>200000</v>
      </c>
      <c r="L280" s="5">
        <f t="shared" si="101"/>
        <v>0</v>
      </c>
      <c r="M280" s="5">
        <f>M276+M277+M278+M279</f>
        <v>0</v>
      </c>
      <c r="N280" s="44"/>
      <c r="O280" s="8"/>
    </row>
    <row r="281" spans="1:15" s="2" customFormat="1" ht="55.15" customHeight="1" x14ac:dyDescent="0.25">
      <c r="A281" s="53">
        <v>61</v>
      </c>
      <c r="B281" s="42" t="s">
        <v>153</v>
      </c>
      <c r="C281" s="42" t="s">
        <v>11</v>
      </c>
      <c r="D281" s="20" t="s">
        <v>38</v>
      </c>
      <c r="E281" s="11"/>
      <c r="F281" s="11"/>
      <c r="G281" s="11"/>
      <c r="H281" s="11"/>
      <c r="I281" s="11"/>
      <c r="J281" s="5"/>
      <c r="K281" s="5"/>
      <c r="L281" s="5"/>
      <c r="M281" s="5"/>
      <c r="N281" s="42"/>
      <c r="O281" s="8"/>
    </row>
    <row r="282" spans="1:15" s="2" customFormat="1" ht="55.15" customHeight="1" x14ac:dyDescent="0.25">
      <c r="A282" s="37"/>
      <c r="B282" s="43"/>
      <c r="C282" s="43"/>
      <c r="D282" s="21" t="s">
        <v>4</v>
      </c>
      <c r="E282" s="11"/>
      <c r="F282" s="11"/>
      <c r="G282" s="11"/>
      <c r="H282" s="11"/>
      <c r="I282" s="11"/>
      <c r="J282" s="13">
        <v>7589403.3300000001</v>
      </c>
      <c r="K282" s="5"/>
      <c r="L282" s="5"/>
      <c r="M282" s="13"/>
      <c r="N282" s="43"/>
      <c r="O282" s="8"/>
    </row>
    <row r="283" spans="1:15" s="2" customFormat="1" ht="55.15" customHeight="1" x14ac:dyDescent="0.25">
      <c r="A283" s="37"/>
      <c r="B283" s="43"/>
      <c r="C283" s="43"/>
      <c r="D283" s="21" t="s">
        <v>5</v>
      </c>
      <c r="E283" s="12" t="s">
        <v>72</v>
      </c>
      <c r="F283" s="12" t="s">
        <v>68</v>
      </c>
      <c r="G283" s="12" t="s">
        <v>69</v>
      </c>
      <c r="H283" s="12" t="s">
        <v>70</v>
      </c>
      <c r="I283" s="12" t="s">
        <v>154</v>
      </c>
      <c r="J283" s="13">
        <f>469000+17300</f>
        <v>486300</v>
      </c>
      <c r="K283" s="13"/>
      <c r="L283" s="13"/>
      <c r="M283" s="13"/>
      <c r="N283" s="43"/>
      <c r="O283" s="8"/>
    </row>
    <row r="284" spans="1:15" s="2" customFormat="1" ht="55.15" customHeight="1" x14ac:dyDescent="0.25">
      <c r="A284" s="37"/>
      <c r="B284" s="43"/>
      <c r="C284" s="43"/>
      <c r="D284" s="21" t="s">
        <v>6</v>
      </c>
      <c r="E284" s="11"/>
      <c r="F284" s="11"/>
      <c r="G284" s="11"/>
      <c r="H284" s="11"/>
      <c r="I284" s="11"/>
      <c r="J284" s="5"/>
      <c r="K284" s="5"/>
      <c r="L284" s="5"/>
      <c r="M284" s="5"/>
      <c r="N284" s="43"/>
      <c r="O284" s="8"/>
    </row>
    <row r="285" spans="1:15" s="2" customFormat="1" ht="55.15" customHeight="1" x14ac:dyDescent="0.25">
      <c r="A285" s="38"/>
      <c r="B285" s="44"/>
      <c r="C285" s="44"/>
      <c r="D285" s="14" t="s">
        <v>7</v>
      </c>
      <c r="E285" s="11"/>
      <c r="F285" s="11"/>
      <c r="G285" s="11"/>
      <c r="H285" s="11"/>
      <c r="I285" s="11"/>
      <c r="J285" s="5">
        <f>J281+J282+J283+J284</f>
        <v>8075703.3300000001</v>
      </c>
      <c r="K285" s="5">
        <f t="shared" ref="K285:L285" si="102">K281+K282+K283+K284</f>
        <v>0</v>
      </c>
      <c r="L285" s="5">
        <f t="shared" si="102"/>
        <v>0</v>
      </c>
      <c r="M285" s="5">
        <f>M281+M282+M283+M284</f>
        <v>0</v>
      </c>
      <c r="N285" s="44"/>
      <c r="O285" s="8"/>
    </row>
    <row r="286" spans="1:15" s="2" customFormat="1" ht="55.15" customHeight="1" x14ac:dyDescent="0.25">
      <c r="A286" s="53">
        <v>62</v>
      </c>
      <c r="B286" s="47" t="s">
        <v>155</v>
      </c>
      <c r="C286" s="42" t="s">
        <v>11</v>
      </c>
      <c r="D286" s="20" t="s">
        <v>38</v>
      </c>
      <c r="E286" s="11"/>
      <c r="F286" s="11"/>
      <c r="G286" s="11"/>
      <c r="H286" s="11"/>
      <c r="I286" s="11"/>
      <c r="J286" s="5"/>
      <c r="K286" s="5"/>
      <c r="L286" s="5"/>
      <c r="M286" s="5"/>
      <c r="N286" s="42"/>
      <c r="O286" s="8"/>
    </row>
    <row r="287" spans="1:15" s="2" customFormat="1" ht="55.15" customHeight="1" x14ac:dyDescent="0.25">
      <c r="A287" s="37"/>
      <c r="B287" s="48"/>
      <c r="C287" s="43"/>
      <c r="D287" s="21" t="s">
        <v>4</v>
      </c>
      <c r="E287" s="11"/>
      <c r="F287" s="11"/>
      <c r="G287" s="11"/>
      <c r="H287" s="11"/>
      <c r="I287" s="11"/>
      <c r="J287" s="13">
        <v>46265</v>
      </c>
      <c r="K287" s="5"/>
      <c r="L287" s="5"/>
      <c r="M287" s="13"/>
      <c r="N287" s="43"/>
      <c r="O287" s="8"/>
    </row>
    <row r="288" spans="1:15" s="2" customFormat="1" ht="55.15" customHeight="1" x14ac:dyDescent="0.25">
      <c r="A288" s="37"/>
      <c r="B288" s="48"/>
      <c r="C288" s="43"/>
      <c r="D288" s="21" t="s">
        <v>5</v>
      </c>
      <c r="E288" s="12" t="s">
        <v>72</v>
      </c>
      <c r="F288" s="12" t="s">
        <v>68</v>
      </c>
      <c r="G288" s="12" t="s">
        <v>69</v>
      </c>
      <c r="H288" s="12" t="s">
        <v>70</v>
      </c>
      <c r="I288" s="12" t="s">
        <v>156</v>
      </c>
      <c r="J288" s="13">
        <v>0</v>
      </c>
      <c r="K288" s="13">
        <v>2954</v>
      </c>
      <c r="L288" s="13"/>
      <c r="M288" s="13"/>
      <c r="N288" s="43"/>
      <c r="O288" s="8"/>
    </row>
    <row r="289" spans="1:15" s="2" customFormat="1" ht="55.15" customHeight="1" x14ac:dyDescent="0.25">
      <c r="A289" s="37"/>
      <c r="B289" s="48"/>
      <c r="C289" s="43"/>
      <c r="D289" s="21" t="s">
        <v>6</v>
      </c>
      <c r="E289" s="11"/>
      <c r="F289" s="11"/>
      <c r="G289" s="11"/>
      <c r="H289" s="11"/>
      <c r="I289" s="11"/>
      <c r="J289" s="5"/>
      <c r="K289" s="5"/>
      <c r="L289" s="5"/>
      <c r="M289" s="5"/>
      <c r="N289" s="43"/>
      <c r="O289" s="8"/>
    </row>
    <row r="290" spans="1:15" s="2" customFormat="1" ht="55.15" customHeight="1" x14ac:dyDescent="0.25">
      <c r="A290" s="38"/>
      <c r="B290" s="49"/>
      <c r="C290" s="44"/>
      <c r="D290" s="14" t="s">
        <v>7</v>
      </c>
      <c r="E290" s="11"/>
      <c r="F290" s="11"/>
      <c r="G290" s="11"/>
      <c r="H290" s="11"/>
      <c r="I290" s="11"/>
      <c r="J290" s="5">
        <f>J286+J287+J288+J289</f>
        <v>46265</v>
      </c>
      <c r="K290" s="5">
        <f t="shared" ref="K290:L290" si="103">K286+K287+K288+K289</f>
        <v>2954</v>
      </c>
      <c r="L290" s="5">
        <f t="shared" si="103"/>
        <v>0</v>
      </c>
      <c r="M290" s="5">
        <f>M286+M287+M288+M289</f>
        <v>0</v>
      </c>
      <c r="N290" s="44"/>
      <c r="O290" s="8"/>
    </row>
    <row r="291" spans="1:15" s="2" customFormat="1" ht="55.15" customHeight="1" x14ac:dyDescent="0.25">
      <c r="A291" s="53">
        <v>63</v>
      </c>
      <c r="B291" s="47" t="s">
        <v>161</v>
      </c>
      <c r="C291" s="42" t="s">
        <v>11</v>
      </c>
      <c r="D291" s="20" t="s">
        <v>38</v>
      </c>
      <c r="E291" s="11"/>
      <c r="F291" s="11"/>
      <c r="G291" s="11"/>
      <c r="H291" s="11"/>
      <c r="I291" s="11"/>
      <c r="J291" s="5"/>
      <c r="K291" s="5"/>
      <c r="L291" s="5"/>
      <c r="M291" s="5"/>
      <c r="N291" s="42"/>
      <c r="O291" s="8"/>
    </row>
    <row r="292" spans="1:15" s="2" customFormat="1" ht="55.15" customHeight="1" x14ac:dyDescent="0.25">
      <c r="A292" s="37"/>
      <c r="B292" s="48"/>
      <c r="C292" s="43"/>
      <c r="D292" s="21" t="s">
        <v>4</v>
      </c>
      <c r="E292" s="11"/>
      <c r="F292" s="11"/>
      <c r="G292" s="11"/>
      <c r="H292" s="11"/>
      <c r="I292" s="11"/>
      <c r="J292" s="13"/>
      <c r="K292" s="5"/>
      <c r="L292" s="5"/>
      <c r="M292" s="13"/>
      <c r="N292" s="43"/>
      <c r="O292" s="8"/>
    </row>
    <row r="293" spans="1:15" s="2" customFormat="1" ht="55.15" customHeight="1" x14ac:dyDescent="0.25">
      <c r="A293" s="37"/>
      <c r="B293" s="48"/>
      <c r="C293" s="43"/>
      <c r="D293" s="21" t="s">
        <v>5</v>
      </c>
      <c r="E293" s="12" t="s">
        <v>72</v>
      </c>
      <c r="F293" s="12" t="s">
        <v>68</v>
      </c>
      <c r="G293" s="12" t="s">
        <v>69</v>
      </c>
      <c r="H293" s="12" t="s">
        <v>70</v>
      </c>
      <c r="I293" s="12" t="s">
        <v>162</v>
      </c>
      <c r="J293" s="13">
        <v>0</v>
      </c>
      <c r="K293" s="13">
        <v>110000</v>
      </c>
      <c r="L293" s="13"/>
      <c r="M293" s="13"/>
      <c r="N293" s="43"/>
      <c r="O293" s="8"/>
    </row>
    <row r="294" spans="1:15" s="2" customFormat="1" ht="55.15" customHeight="1" x14ac:dyDescent="0.25">
      <c r="A294" s="37"/>
      <c r="B294" s="48"/>
      <c r="C294" s="43"/>
      <c r="D294" s="21" t="s">
        <v>6</v>
      </c>
      <c r="E294" s="11"/>
      <c r="F294" s="11"/>
      <c r="G294" s="11"/>
      <c r="H294" s="11"/>
      <c r="I294" s="11"/>
      <c r="J294" s="5"/>
      <c r="K294" s="5"/>
      <c r="L294" s="5"/>
      <c r="M294" s="5"/>
      <c r="N294" s="43"/>
      <c r="O294" s="8"/>
    </row>
    <row r="295" spans="1:15" s="2" customFormat="1" ht="55.15" customHeight="1" x14ac:dyDescent="0.25">
      <c r="A295" s="38"/>
      <c r="B295" s="49"/>
      <c r="C295" s="44"/>
      <c r="D295" s="14" t="s">
        <v>7</v>
      </c>
      <c r="E295" s="11"/>
      <c r="F295" s="11"/>
      <c r="G295" s="11"/>
      <c r="H295" s="11"/>
      <c r="I295" s="11"/>
      <c r="J295" s="5">
        <f>J291+J292+J293+J294</f>
        <v>0</v>
      </c>
      <c r="K295" s="5">
        <f t="shared" ref="K295:L295" si="104">K291+K292+K293+K294</f>
        <v>110000</v>
      </c>
      <c r="L295" s="5">
        <f t="shared" si="104"/>
        <v>0</v>
      </c>
      <c r="M295" s="5">
        <f>M291+M292+M293+M294</f>
        <v>0</v>
      </c>
      <c r="N295" s="44"/>
      <c r="O295" s="8"/>
    </row>
    <row r="296" spans="1:15" s="2" customFormat="1" ht="55.15" customHeight="1" x14ac:dyDescent="0.25">
      <c r="A296" s="53">
        <v>64</v>
      </c>
      <c r="B296" s="47" t="s">
        <v>163</v>
      </c>
      <c r="C296" s="42" t="s">
        <v>11</v>
      </c>
      <c r="D296" s="20" t="s">
        <v>38</v>
      </c>
      <c r="E296" s="11"/>
      <c r="F296" s="11"/>
      <c r="G296" s="11"/>
      <c r="H296" s="11"/>
      <c r="I296" s="11"/>
      <c r="J296" s="5"/>
      <c r="K296" s="5"/>
      <c r="L296" s="5"/>
      <c r="M296" s="5"/>
      <c r="N296" s="42"/>
      <c r="O296" s="8"/>
    </row>
    <row r="297" spans="1:15" s="2" customFormat="1" ht="55.15" customHeight="1" x14ac:dyDescent="0.25">
      <c r="A297" s="37"/>
      <c r="B297" s="48"/>
      <c r="C297" s="43"/>
      <c r="D297" s="21" t="s">
        <v>4</v>
      </c>
      <c r="E297" s="11"/>
      <c r="F297" s="11"/>
      <c r="G297" s="11"/>
      <c r="H297" s="11"/>
      <c r="I297" s="11"/>
      <c r="J297" s="13"/>
      <c r="K297" s="5"/>
      <c r="L297" s="5"/>
      <c r="M297" s="13"/>
      <c r="N297" s="43"/>
      <c r="O297" s="8"/>
    </row>
    <row r="298" spans="1:15" s="2" customFormat="1" ht="55.15" customHeight="1" x14ac:dyDescent="0.25">
      <c r="A298" s="37"/>
      <c r="B298" s="48"/>
      <c r="C298" s="43"/>
      <c r="D298" s="21" t="s">
        <v>5</v>
      </c>
      <c r="E298" s="12" t="s">
        <v>72</v>
      </c>
      <c r="F298" s="12" t="s">
        <v>68</v>
      </c>
      <c r="G298" s="12" t="s">
        <v>69</v>
      </c>
      <c r="H298" s="12" t="s">
        <v>70</v>
      </c>
      <c r="I298" s="12" t="s">
        <v>164</v>
      </c>
      <c r="J298" s="13">
        <v>0</v>
      </c>
      <c r="K298" s="13">
        <v>10000</v>
      </c>
      <c r="L298" s="13">
        <v>10000</v>
      </c>
      <c r="M298" s="13">
        <v>10000</v>
      </c>
      <c r="N298" s="43"/>
      <c r="O298" s="8"/>
    </row>
    <row r="299" spans="1:15" s="2" customFormat="1" ht="55.15" customHeight="1" x14ac:dyDescent="0.25">
      <c r="A299" s="37"/>
      <c r="B299" s="48"/>
      <c r="C299" s="43"/>
      <c r="D299" s="21" t="s">
        <v>6</v>
      </c>
      <c r="E299" s="11"/>
      <c r="F299" s="11"/>
      <c r="G299" s="11"/>
      <c r="H299" s="11"/>
      <c r="I299" s="11"/>
      <c r="J299" s="5"/>
      <c r="K299" s="5"/>
      <c r="L299" s="5"/>
      <c r="M299" s="5"/>
      <c r="N299" s="43"/>
      <c r="O299" s="8"/>
    </row>
    <row r="300" spans="1:15" s="2" customFormat="1" ht="55.15" customHeight="1" x14ac:dyDescent="0.25">
      <c r="A300" s="38"/>
      <c r="B300" s="49"/>
      <c r="C300" s="44"/>
      <c r="D300" s="14" t="s">
        <v>7</v>
      </c>
      <c r="E300" s="11"/>
      <c r="F300" s="11"/>
      <c r="G300" s="11"/>
      <c r="H300" s="11"/>
      <c r="I300" s="11"/>
      <c r="J300" s="5">
        <f>J296+J297+J298+J299</f>
        <v>0</v>
      </c>
      <c r="K300" s="5">
        <f t="shared" ref="K300:L300" si="105">K296+K297+K298+K299</f>
        <v>10000</v>
      </c>
      <c r="L300" s="5">
        <f t="shared" si="105"/>
        <v>10000</v>
      </c>
      <c r="M300" s="5">
        <f>M296+M297+M298+M299</f>
        <v>10000</v>
      </c>
      <c r="N300" s="44"/>
      <c r="O300" s="8"/>
    </row>
    <row r="301" spans="1:15" s="30" customFormat="1" ht="55.15" customHeight="1" x14ac:dyDescent="0.25">
      <c r="A301" s="53">
        <v>65</v>
      </c>
      <c r="B301" s="47" t="s">
        <v>173</v>
      </c>
      <c r="C301" s="42" t="s">
        <v>11</v>
      </c>
      <c r="D301" s="20" t="s">
        <v>38</v>
      </c>
      <c r="E301" s="11"/>
      <c r="F301" s="11"/>
      <c r="G301" s="11"/>
      <c r="H301" s="11"/>
      <c r="I301" s="11"/>
      <c r="J301" s="5"/>
      <c r="K301" s="5"/>
      <c r="L301" s="5">
        <v>4410000</v>
      </c>
      <c r="M301" s="5"/>
      <c r="N301" s="42"/>
      <c r="O301" s="29"/>
    </row>
    <row r="302" spans="1:15" s="30" customFormat="1" ht="55.15" customHeight="1" x14ac:dyDescent="0.25">
      <c r="A302" s="37"/>
      <c r="B302" s="48"/>
      <c r="C302" s="43"/>
      <c r="D302" s="21" t="s">
        <v>4</v>
      </c>
      <c r="E302" s="11"/>
      <c r="F302" s="11"/>
      <c r="G302" s="11"/>
      <c r="H302" s="11"/>
      <c r="I302" s="11"/>
      <c r="J302" s="13"/>
      <c r="K302" s="5"/>
      <c r="L302" s="5">
        <v>45000</v>
      </c>
      <c r="M302" s="13"/>
      <c r="N302" s="43"/>
      <c r="O302" s="29"/>
    </row>
    <row r="303" spans="1:15" s="30" customFormat="1" ht="55.15" customHeight="1" x14ac:dyDescent="0.25">
      <c r="A303" s="37"/>
      <c r="B303" s="48"/>
      <c r="C303" s="43"/>
      <c r="D303" s="21" t="s">
        <v>5</v>
      </c>
      <c r="E303" s="12" t="s">
        <v>72</v>
      </c>
      <c r="F303" s="12" t="s">
        <v>68</v>
      </c>
      <c r="G303" s="12" t="s">
        <v>166</v>
      </c>
      <c r="H303" s="12" t="s">
        <v>167</v>
      </c>
      <c r="I303" s="12" t="s">
        <v>168</v>
      </c>
      <c r="J303" s="13">
        <v>0</v>
      </c>
      <c r="K303" s="13"/>
      <c r="L303" s="13">
        <v>45000</v>
      </c>
      <c r="M303" s="13"/>
      <c r="N303" s="43"/>
      <c r="O303" s="29"/>
    </row>
    <row r="304" spans="1:15" s="30" customFormat="1" ht="55.15" customHeight="1" x14ac:dyDescent="0.25">
      <c r="A304" s="37"/>
      <c r="B304" s="48"/>
      <c r="C304" s="43"/>
      <c r="D304" s="21" t="s">
        <v>6</v>
      </c>
      <c r="E304" s="11"/>
      <c r="F304" s="11"/>
      <c r="G304" s="11"/>
      <c r="H304" s="11"/>
      <c r="I304" s="11"/>
      <c r="J304" s="5"/>
      <c r="K304" s="5"/>
      <c r="L304" s="5"/>
      <c r="M304" s="5"/>
      <c r="N304" s="43"/>
      <c r="O304" s="29"/>
    </row>
    <row r="305" spans="1:15" s="30" customFormat="1" ht="55.15" customHeight="1" x14ac:dyDescent="0.25">
      <c r="A305" s="38"/>
      <c r="B305" s="49"/>
      <c r="C305" s="44"/>
      <c r="D305" s="14" t="s">
        <v>7</v>
      </c>
      <c r="E305" s="11"/>
      <c r="F305" s="11"/>
      <c r="G305" s="11"/>
      <c r="H305" s="11"/>
      <c r="I305" s="11"/>
      <c r="J305" s="5">
        <f>J301+J302+J303+J304</f>
        <v>0</v>
      </c>
      <c r="K305" s="5">
        <f t="shared" ref="K305" si="106">K301+K302+K303+K304</f>
        <v>0</v>
      </c>
      <c r="L305" s="5">
        <f>L301+L302+L303+L304</f>
        <v>4500000</v>
      </c>
      <c r="M305" s="5">
        <f>M301+M302+M303+M304</f>
        <v>0</v>
      </c>
      <c r="N305" s="44"/>
      <c r="O305" s="29"/>
    </row>
    <row r="306" spans="1:15" s="2" customFormat="1" ht="55.15" customHeight="1" x14ac:dyDescent="0.25">
      <c r="A306" s="76">
        <v>66</v>
      </c>
      <c r="B306" s="39" t="s">
        <v>172</v>
      </c>
      <c r="C306" s="42" t="s">
        <v>11</v>
      </c>
      <c r="D306" s="20" t="s">
        <v>38</v>
      </c>
      <c r="E306" s="12"/>
      <c r="F306" s="12"/>
      <c r="G306" s="12"/>
      <c r="H306" s="12"/>
      <c r="I306" s="12"/>
      <c r="J306" s="5"/>
      <c r="K306" s="5"/>
      <c r="L306" s="5"/>
      <c r="M306" s="5"/>
      <c r="N306" s="42"/>
      <c r="O306" s="8"/>
    </row>
    <row r="307" spans="1:15" s="2" customFormat="1" ht="55.15" customHeight="1" x14ac:dyDescent="0.25">
      <c r="A307" s="76"/>
      <c r="B307" s="40"/>
      <c r="C307" s="43"/>
      <c r="D307" s="21" t="s">
        <v>4</v>
      </c>
      <c r="E307" s="10"/>
      <c r="F307" s="10"/>
      <c r="G307" s="10"/>
      <c r="H307" s="10"/>
      <c r="I307" s="10"/>
      <c r="J307" s="13"/>
      <c r="K307" s="13"/>
      <c r="L307" s="13">
        <v>2475865</v>
      </c>
      <c r="M307" s="13"/>
      <c r="N307" s="43"/>
      <c r="O307" s="8"/>
    </row>
    <row r="308" spans="1:15" s="2" customFormat="1" ht="55.15" customHeight="1" x14ac:dyDescent="0.25">
      <c r="A308" s="76"/>
      <c r="B308" s="40"/>
      <c r="C308" s="43"/>
      <c r="D308" s="21" t="s">
        <v>5</v>
      </c>
      <c r="E308" s="10" t="s">
        <v>72</v>
      </c>
      <c r="F308" s="10" t="s">
        <v>68</v>
      </c>
      <c r="G308" s="10" t="s">
        <v>69</v>
      </c>
      <c r="H308" s="10" t="s">
        <v>70</v>
      </c>
      <c r="I308" s="10" t="s">
        <v>139</v>
      </c>
      <c r="J308" s="13"/>
      <c r="K308" s="13"/>
      <c r="L308" s="13">
        <v>158033.94</v>
      </c>
      <c r="M308" s="13"/>
      <c r="N308" s="43"/>
      <c r="O308" s="8"/>
    </row>
    <row r="309" spans="1:15" s="2" customFormat="1" ht="55.15" customHeight="1" x14ac:dyDescent="0.25">
      <c r="A309" s="76"/>
      <c r="B309" s="40"/>
      <c r="C309" s="43"/>
      <c r="D309" s="21" t="s">
        <v>6</v>
      </c>
      <c r="E309" s="10"/>
      <c r="F309" s="10"/>
      <c r="G309" s="10"/>
      <c r="H309" s="10"/>
      <c r="I309" s="10"/>
      <c r="J309" s="13"/>
      <c r="K309" s="13"/>
      <c r="L309" s="13"/>
      <c r="M309" s="13"/>
      <c r="N309" s="43"/>
      <c r="O309" s="8"/>
    </row>
    <row r="310" spans="1:15" s="2" customFormat="1" ht="55.15" customHeight="1" x14ac:dyDescent="0.25">
      <c r="A310" s="76"/>
      <c r="B310" s="41"/>
      <c r="C310" s="44"/>
      <c r="D310" s="14" t="s">
        <v>7</v>
      </c>
      <c r="E310" s="11"/>
      <c r="F310" s="11"/>
      <c r="G310" s="11"/>
      <c r="H310" s="11"/>
      <c r="I310" s="11"/>
      <c r="J310" s="5">
        <f t="shared" ref="J310:M310" si="107">J308+J307+J309</f>
        <v>0</v>
      </c>
      <c r="K310" s="5">
        <f t="shared" si="107"/>
        <v>0</v>
      </c>
      <c r="L310" s="5">
        <f t="shared" si="107"/>
        <v>2633898.94</v>
      </c>
      <c r="M310" s="5">
        <f t="shared" si="107"/>
        <v>0</v>
      </c>
      <c r="N310" s="44"/>
      <c r="O310" s="8"/>
    </row>
    <row r="311" spans="1:15" s="2" customFormat="1" ht="55.15" customHeight="1" x14ac:dyDescent="0.25">
      <c r="A311" s="37">
        <v>67</v>
      </c>
      <c r="B311" s="39" t="s">
        <v>175</v>
      </c>
      <c r="C311" s="42" t="s">
        <v>11</v>
      </c>
      <c r="D311" s="32" t="s">
        <v>38</v>
      </c>
      <c r="E311" s="12"/>
      <c r="F311" s="12"/>
      <c r="G311" s="12"/>
      <c r="H311" s="12"/>
      <c r="I311" s="12"/>
      <c r="J311" s="5"/>
      <c r="K311" s="5"/>
      <c r="L311" s="5"/>
      <c r="M311" s="5"/>
      <c r="N311" s="42"/>
      <c r="O311" s="8"/>
    </row>
    <row r="312" spans="1:15" s="2" customFormat="1" ht="55.15" customHeight="1" x14ac:dyDescent="0.25">
      <c r="A312" s="37"/>
      <c r="B312" s="40"/>
      <c r="C312" s="43"/>
      <c r="D312" s="33" t="s">
        <v>4</v>
      </c>
      <c r="E312" s="10"/>
      <c r="F312" s="10"/>
      <c r="G312" s="10"/>
      <c r="H312" s="10"/>
      <c r="I312" s="10"/>
      <c r="J312" s="13"/>
      <c r="K312" s="13">
        <v>2200000</v>
      </c>
      <c r="L312" s="13"/>
      <c r="M312" s="13"/>
      <c r="N312" s="43"/>
      <c r="O312" s="8"/>
    </row>
    <row r="313" spans="1:15" s="2" customFormat="1" ht="55.15" customHeight="1" x14ac:dyDescent="0.25">
      <c r="A313" s="37"/>
      <c r="B313" s="40"/>
      <c r="C313" s="43"/>
      <c r="D313" s="33" t="s">
        <v>5</v>
      </c>
      <c r="E313" s="10" t="s">
        <v>72</v>
      </c>
      <c r="F313" s="10" t="s">
        <v>68</v>
      </c>
      <c r="G313" s="10" t="s">
        <v>69</v>
      </c>
      <c r="H313" s="10" t="s">
        <v>70</v>
      </c>
      <c r="I313" s="10" t="s">
        <v>141</v>
      </c>
      <c r="J313" s="13"/>
      <c r="K313" s="13">
        <v>140426</v>
      </c>
      <c r="L313" s="13"/>
      <c r="M313" s="13"/>
      <c r="N313" s="43"/>
      <c r="O313" s="8"/>
    </row>
    <row r="314" spans="1:15" s="2" customFormat="1" ht="55.15" customHeight="1" x14ac:dyDescent="0.25">
      <c r="A314" s="37"/>
      <c r="B314" s="40"/>
      <c r="C314" s="43"/>
      <c r="D314" s="33" t="s">
        <v>6</v>
      </c>
      <c r="E314" s="10"/>
      <c r="F314" s="10"/>
      <c r="G314" s="10"/>
      <c r="H314" s="10"/>
      <c r="I314" s="10"/>
      <c r="J314" s="13"/>
      <c r="K314" s="13"/>
      <c r="L314" s="13"/>
      <c r="M314" s="13"/>
      <c r="N314" s="43"/>
      <c r="O314" s="8"/>
    </row>
    <row r="315" spans="1:15" s="2" customFormat="1" ht="55.15" customHeight="1" x14ac:dyDescent="0.25">
      <c r="A315" s="38"/>
      <c r="B315" s="41"/>
      <c r="C315" s="44"/>
      <c r="D315" s="14" t="s">
        <v>7</v>
      </c>
      <c r="E315" s="11"/>
      <c r="F315" s="11"/>
      <c r="G315" s="11"/>
      <c r="H315" s="11"/>
      <c r="I315" s="11"/>
      <c r="J315" s="5">
        <f t="shared" ref="J315:M315" si="108">J313+J312+J314</f>
        <v>0</v>
      </c>
      <c r="K315" s="5">
        <f t="shared" si="108"/>
        <v>2340426</v>
      </c>
      <c r="L315" s="5">
        <f t="shared" si="108"/>
        <v>0</v>
      </c>
      <c r="M315" s="5">
        <f t="shared" si="108"/>
        <v>0</v>
      </c>
      <c r="N315" s="44"/>
      <c r="O315" s="8"/>
    </row>
    <row r="316" spans="1:15" s="2" customFormat="1" ht="55.15" customHeight="1" x14ac:dyDescent="0.25">
      <c r="A316" s="37">
        <v>68</v>
      </c>
      <c r="B316" s="39" t="s">
        <v>177</v>
      </c>
      <c r="C316" s="42" t="s">
        <v>11</v>
      </c>
      <c r="D316" s="34" t="s">
        <v>38</v>
      </c>
      <c r="E316" s="12"/>
      <c r="F316" s="12"/>
      <c r="G316" s="12"/>
      <c r="H316" s="12"/>
      <c r="I316" s="12"/>
      <c r="J316" s="5"/>
      <c r="K316" s="5"/>
      <c r="L316" s="5"/>
      <c r="M316" s="5"/>
      <c r="N316" s="42"/>
      <c r="O316" s="8"/>
    </row>
    <row r="317" spans="1:15" s="2" customFormat="1" ht="55.15" customHeight="1" x14ac:dyDescent="0.25">
      <c r="A317" s="37"/>
      <c r="B317" s="40"/>
      <c r="C317" s="43"/>
      <c r="D317" s="35" t="s">
        <v>4</v>
      </c>
      <c r="E317" s="10"/>
      <c r="F317" s="10"/>
      <c r="G317" s="10"/>
      <c r="H317" s="10"/>
      <c r="I317" s="10"/>
      <c r="J317" s="13"/>
      <c r="K317" s="13">
        <v>50000</v>
      </c>
      <c r="L317" s="13"/>
      <c r="M317" s="13"/>
      <c r="N317" s="43"/>
      <c r="O317" s="8"/>
    </row>
    <row r="318" spans="1:15" s="2" customFormat="1" ht="55.15" customHeight="1" x14ac:dyDescent="0.25">
      <c r="A318" s="37"/>
      <c r="B318" s="40"/>
      <c r="C318" s="43"/>
      <c r="D318" s="35" t="s">
        <v>5</v>
      </c>
      <c r="E318" s="10" t="s">
        <v>72</v>
      </c>
      <c r="F318" s="10" t="s">
        <v>68</v>
      </c>
      <c r="G318" s="10" t="s">
        <v>69</v>
      </c>
      <c r="H318" s="10" t="s">
        <v>70</v>
      </c>
      <c r="I318" s="10" t="s">
        <v>135</v>
      </c>
      <c r="J318" s="13"/>
      <c r="K318" s="13">
        <v>3192</v>
      </c>
      <c r="L318" s="13"/>
      <c r="M318" s="13"/>
      <c r="N318" s="43"/>
      <c r="O318" s="8"/>
    </row>
    <row r="319" spans="1:15" s="2" customFormat="1" ht="55.15" customHeight="1" x14ac:dyDescent="0.25">
      <c r="A319" s="37"/>
      <c r="B319" s="40"/>
      <c r="C319" s="43"/>
      <c r="D319" s="35" t="s">
        <v>6</v>
      </c>
      <c r="E319" s="10"/>
      <c r="F319" s="10"/>
      <c r="G319" s="10"/>
      <c r="H319" s="10"/>
      <c r="I319" s="10"/>
      <c r="J319" s="13"/>
      <c r="K319" s="13"/>
      <c r="L319" s="13"/>
      <c r="M319" s="13"/>
      <c r="N319" s="43"/>
      <c r="O319" s="8"/>
    </row>
    <row r="320" spans="1:15" s="2" customFormat="1" ht="55.15" customHeight="1" x14ac:dyDescent="0.25">
      <c r="A320" s="38"/>
      <c r="B320" s="41"/>
      <c r="C320" s="44"/>
      <c r="D320" s="14" t="s">
        <v>7</v>
      </c>
      <c r="E320" s="11"/>
      <c r="F320" s="11"/>
      <c r="G320" s="11"/>
      <c r="H320" s="11"/>
      <c r="I320" s="11"/>
      <c r="J320" s="5">
        <f t="shared" ref="J320:M320" si="109">J318+J317+J319</f>
        <v>0</v>
      </c>
      <c r="K320" s="5">
        <f t="shared" si="109"/>
        <v>53192</v>
      </c>
      <c r="L320" s="5">
        <f t="shared" si="109"/>
        <v>0</v>
      </c>
      <c r="M320" s="5">
        <f t="shared" si="109"/>
        <v>0</v>
      </c>
      <c r="N320" s="44"/>
      <c r="O320" s="8"/>
    </row>
    <row r="321" spans="1:15" s="2" customFormat="1" ht="55.15" customHeight="1" x14ac:dyDescent="0.25">
      <c r="A321" s="37">
        <v>69</v>
      </c>
      <c r="B321" s="39" t="s">
        <v>178</v>
      </c>
      <c r="C321" s="42" t="s">
        <v>11</v>
      </c>
      <c r="D321" s="34" t="s">
        <v>38</v>
      </c>
      <c r="E321" s="12"/>
      <c r="F321" s="12"/>
      <c r="G321" s="12"/>
      <c r="H321" s="12"/>
      <c r="I321" s="12"/>
      <c r="J321" s="5"/>
      <c r="K321" s="5"/>
      <c r="L321" s="5"/>
      <c r="M321" s="5"/>
      <c r="N321" s="42"/>
      <c r="O321" s="8"/>
    </row>
    <row r="322" spans="1:15" s="2" customFormat="1" ht="55.15" customHeight="1" x14ac:dyDescent="0.25">
      <c r="A322" s="37"/>
      <c r="B322" s="40"/>
      <c r="C322" s="43"/>
      <c r="D322" s="35" t="s">
        <v>4</v>
      </c>
      <c r="E322" s="10"/>
      <c r="F322" s="10"/>
      <c r="G322" s="10"/>
      <c r="H322" s="10"/>
      <c r="I322" s="10"/>
      <c r="J322" s="13"/>
      <c r="K322" s="13">
        <v>74592</v>
      </c>
      <c r="L322" s="13"/>
      <c r="M322" s="13"/>
      <c r="N322" s="43"/>
      <c r="O322" s="8"/>
    </row>
    <row r="323" spans="1:15" s="2" customFormat="1" ht="55.15" customHeight="1" x14ac:dyDescent="0.25">
      <c r="A323" s="37"/>
      <c r="B323" s="40"/>
      <c r="C323" s="43"/>
      <c r="D323" s="35" t="s">
        <v>5</v>
      </c>
      <c r="E323" s="10" t="s">
        <v>72</v>
      </c>
      <c r="F323" s="10" t="s">
        <v>68</v>
      </c>
      <c r="G323" s="10" t="s">
        <v>69</v>
      </c>
      <c r="H323" s="10" t="s">
        <v>70</v>
      </c>
      <c r="I323" s="10" t="s">
        <v>135</v>
      </c>
      <c r="J323" s="13"/>
      <c r="K323" s="13">
        <v>4762</v>
      </c>
      <c r="L323" s="13"/>
      <c r="M323" s="13"/>
      <c r="N323" s="43"/>
      <c r="O323" s="8"/>
    </row>
    <row r="324" spans="1:15" s="2" customFormat="1" ht="55.15" customHeight="1" x14ac:dyDescent="0.25">
      <c r="A324" s="37"/>
      <c r="B324" s="40"/>
      <c r="C324" s="43"/>
      <c r="D324" s="35" t="s">
        <v>6</v>
      </c>
      <c r="E324" s="10"/>
      <c r="F324" s="10"/>
      <c r="G324" s="10"/>
      <c r="H324" s="10"/>
      <c r="I324" s="10"/>
      <c r="J324" s="13"/>
      <c r="K324" s="13"/>
      <c r="L324" s="13"/>
      <c r="M324" s="13"/>
      <c r="N324" s="43"/>
      <c r="O324" s="8"/>
    </row>
    <row r="325" spans="1:15" s="2" customFormat="1" ht="55.15" customHeight="1" x14ac:dyDescent="0.25">
      <c r="A325" s="38"/>
      <c r="B325" s="41"/>
      <c r="C325" s="44"/>
      <c r="D325" s="14" t="s">
        <v>7</v>
      </c>
      <c r="E325" s="11"/>
      <c r="F325" s="11"/>
      <c r="G325" s="11"/>
      <c r="H325" s="11"/>
      <c r="I325" s="11"/>
      <c r="J325" s="5">
        <f t="shared" ref="J325:M325" si="110">J323+J322+J324</f>
        <v>0</v>
      </c>
      <c r="K325" s="5">
        <f t="shared" si="110"/>
        <v>79354</v>
      </c>
      <c r="L325" s="5">
        <f t="shared" si="110"/>
        <v>0</v>
      </c>
      <c r="M325" s="5">
        <f t="shared" si="110"/>
        <v>0</v>
      </c>
      <c r="N325" s="44"/>
      <c r="O325" s="8"/>
    </row>
    <row r="326" spans="1:15" s="2" customFormat="1" ht="55.15" customHeight="1" x14ac:dyDescent="0.25">
      <c r="A326" s="37">
        <v>70</v>
      </c>
      <c r="B326" s="39" t="s">
        <v>179</v>
      </c>
      <c r="C326" s="42" t="s">
        <v>11</v>
      </c>
      <c r="D326" s="34" t="s">
        <v>38</v>
      </c>
      <c r="E326" s="12"/>
      <c r="F326" s="12"/>
      <c r="G326" s="12"/>
      <c r="H326" s="12"/>
      <c r="I326" s="12"/>
      <c r="J326" s="5"/>
      <c r="K326" s="5"/>
      <c r="L326" s="5"/>
      <c r="M326" s="5"/>
      <c r="N326" s="42"/>
      <c r="O326" s="8"/>
    </row>
    <row r="327" spans="1:15" s="2" customFormat="1" ht="55.15" customHeight="1" x14ac:dyDescent="0.25">
      <c r="A327" s="37"/>
      <c r="B327" s="40"/>
      <c r="C327" s="43"/>
      <c r="D327" s="35" t="s">
        <v>4</v>
      </c>
      <c r="E327" s="10"/>
      <c r="F327" s="10"/>
      <c r="G327" s="10"/>
      <c r="H327" s="10"/>
      <c r="I327" s="10"/>
      <c r="J327" s="13"/>
      <c r="K327" s="13">
        <v>74592</v>
      </c>
      <c r="L327" s="13"/>
      <c r="M327" s="13"/>
      <c r="N327" s="43"/>
      <c r="O327" s="8"/>
    </row>
    <row r="328" spans="1:15" s="2" customFormat="1" ht="55.15" customHeight="1" x14ac:dyDescent="0.25">
      <c r="A328" s="37"/>
      <c r="B328" s="40"/>
      <c r="C328" s="43"/>
      <c r="D328" s="35" t="s">
        <v>5</v>
      </c>
      <c r="E328" s="10" t="s">
        <v>72</v>
      </c>
      <c r="F328" s="10" t="s">
        <v>68</v>
      </c>
      <c r="G328" s="10" t="s">
        <v>69</v>
      </c>
      <c r="H328" s="10" t="s">
        <v>70</v>
      </c>
      <c r="I328" s="10" t="s">
        <v>135</v>
      </c>
      <c r="J328" s="13"/>
      <c r="K328" s="13">
        <v>4762</v>
      </c>
      <c r="L328" s="13"/>
      <c r="M328" s="13"/>
      <c r="N328" s="43"/>
      <c r="O328" s="8"/>
    </row>
    <row r="329" spans="1:15" s="2" customFormat="1" ht="55.15" customHeight="1" x14ac:dyDescent="0.25">
      <c r="A329" s="37"/>
      <c r="B329" s="40"/>
      <c r="C329" s="43"/>
      <c r="D329" s="35" t="s">
        <v>6</v>
      </c>
      <c r="E329" s="10"/>
      <c r="F329" s="10"/>
      <c r="G329" s="10"/>
      <c r="H329" s="10"/>
      <c r="I329" s="10"/>
      <c r="J329" s="13"/>
      <c r="K329" s="13"/>
      <c r="L329" s="13"/>
      <c r="M329" s="13"/>
      <c r="N329" s="43"/>
      <c r="O329" s="8"/>
    </row>
    <row r="330" spans="1:15" s="2" customFormat="1" ht="55.15" customHeight="1" x14ac:dyDescent="0.25">
      <c r="A330" s="38"/>
      <c r="B330" s="41"/>
      <c r="C330" s="44"/>
      <c r="D330" s="14" t="s">
        <v>7</v>
      </c>
      <c r="E330" s="11"/>
      <c r="F330" s="11"/>
      <c r="G330" s="11"/>
      <c r="H330" s="11"/>
      <c r="I330" s="11"/>
      <c r="J330" s="5">
        <f t="shared" ref="J330:M330" si="111">J328+J327+J329</f>
        <v>0</v>
      </c>
      <c r="K330" s="5">
        <f t="shared" si="111"/>
        <v>79354</v>
      </c>
      <c r="L330" s="5">
        <f t="shared" si="111"/>
        <v>0</v>
      </c>
      <c r="M330" s="5">
        <f t="shared" si="111"/>
        <v>0</v>
      </c>
      <c r="N330" s="44"/>
      <c r="O330" s="8"/>
    </row>
    <row r="331" spans="1:15" s="2" customFormat="1" ht="55.15" customHeight="1" x14ac:dyDescent="0.25">
      <c r="A331" s="37">
        <v>71</v>
      </c>
      <c r="B331" s="39" t="s">
        <v>180</v>
      </c>
      <c r="C331" s="42" t="s">
        <v>11</v>
      </c>
      <c r="D331" s="34" t="s">
        <v>38</v>
      </c>
      <c r="E331" s="12"/>
      <c r="F331" s="12"/>
      <c r="G331" s="12"/>
      <c r="H331" s="12"/>
      <c r="I331" s="12"/>
      <c r="J331" s="5"/>
      <c r="K331" s="5"/>
      <c r="L331" s="5"/>
      <c r="M331" s="5"/>
      <c r="N331" s="42"/>
      <c r="O331" s="8"/>
    </row>
    <row r="332" spans="1:15" s="2" customFormat="1" ht="55.15" customHeight="1" x14ac:dyDescent="0.25">
      <c r="A332" s="37"/>
      <c r="B332" s="40"/>
      <c r="C332" s="43"/>
      <c r="D332" s="35" t="s">
        <v>4</v>
      </c>
      <c r="E332" s="10"/>
      <c r="F332" s="10"/>
      <c r="G332" s="10"/>
      <c r="H332" s="10"/>
      <c r="I332" s="10"/>
      <c r="J332" s="13"/>
      <c r="K332" s="13">
        <v>74593</v>
      </c>
      <c r="L332" s="13"/>
      <c r="M332" s="13"/>
      <c r="N332" s="43"/>
      <c r="O332" s="8"/>
    </row>
    <row r="333" spans="1:15" s="2" customFormat="1" ht="55.15" customHeight="1" x14ac:dyDescent="0.25">
      <c r="A333" s="37"/>
      <c r="B333" s="40"/>
      <c r="C333" s="43"/>
      <c r="D333" s="35" t="s">
        <v>5</v>
      </c>
      <c r="E333" s="10" t="s">
        <v>72</v>
      </c>
      <c r="F333" s="10" t="s">
        <v>68</v>
      </c>
      <c r="G333" s="10" t="s">
        <v>69</v>
      </c>
      <c r="H333" s="10" t="s">
        <v>70</v>
      </c>
      <c r="I333" s="10" t="s">
        <v>135</v>
      </c>
      <c r="J333" s="13"/>
      <c r="K333" s="13">
        <v>4762</v>
      </c>
      <c r="L333" s="13"/>
      <c r="M333" s="13"/>
      <c r="N333" s="43"/>
      <c r="O333" s="8"/>
    </row>
    <row r="334" spans="1:15" s="2" customFormat="1" ht="55.15" customHeight="1" x14ac:dyDescent="0.25">
      <c r="A334" s="37"/>
      <c r="B334" s="40"/>
      <c r="C334" s="43"/>
      <c r="D334" s="35" t="s">
        <v>6</v>
      </c>
      <c r="E334" s="10"/>
      <c r="F334" s="10"/>
      <c r="G334" s="10"/>
      <c r="H334" s="10"/>
      <c r="I334" s="10"/>
      <c r="J334" s="13"/>
      <c r="K334" s="13"/>
      <c r="L334" s="13"/>
      <c r="M334" s="13"/>
      <c r="N334" s="43"/>
      <c r="O334" s="8"/>
    </row>
    <row r="335" spans="1:15" s="2" customFormat="1" ht="55.15" customHeight="1" x14ac:dyDescent="0.25">
      <c r="A335" s="38"/>
      <c r="B335" s="41"/>
      <c r="C335" s="44"/>
      <c r="D335" s="14" t="s">
        <v>7</v>
      </c>
      <c r="E335" s="11"/>
      <c r="F335" s="11"/>
      <c r="G335" s="11"/>
      <c r="H335" s="11"/>
      <c r="I335" s="11"/>
      <c r="J335" s="5">
        <f t="shared" ref="J335:M335" si="112">J333+J332+J334</f>
        <v>0</v>
      </c>
      <c r="K335" s="5">
        <f t="shared" si="112"/>
        <v>79355</v>
      </c>
      <c r="L335" s="5">
        <f t="shared" si="112"/>
        <v>0</v>
      </c>
      <c r="M335" s="5">
        <f t="shared" si="112"/>
        <v>0</v>
      </c>
      <c r="N335" s="44"/>
      <c r="O335" s="8"/>
    </row>
    <row r="336" spans="1:15" s="2" customFormat="1" ht="55.15" customHeight="1" x14ac:dyDescent="0.25">
      <c r="A336" s="53"/>
      <c r="B336" s="65" t="s">
        <v>18</v>
      </c>
      <c r="C336" s="68"/>
      <c r="D336" s="6" t="s">
        <v>127</v>
      </c>
      <c r="E336" s="11"/>
      <c r="F336" s="11"/>
      <c r="G336" s="11"/>
      <c r="H336" s="11"/>
      <c r="I336" s="11"/>
      <c r="J336" s="5">
        <f>J337+J338+J339+J340</f>
        <v>145860829.20999998</v>
      </c>
      <c r="K336" s="5">
        <f t="shared" ref="K336" si="113">K337+K338+K339+K340</f>
        <v>130953906.31</v>
      </c>
      <c r="L336" s="5">
        <f t="shared" ref="L336" si="114">L337+L338+L339+L340</f>
        <v>121417535.37</v>
      </c>
      <c r="M336" s="5">
        <f t="shared" ref="M336" si="115">M337+M338+M339+M340</f>
        <v>113140616.97</v>
      </c>
      <c r="N336" s="61"/>
      <c r="O336" s="8"/>
    </row>
    <row r="337" spans="1:15" s="2" customFormat="1" ht="55.15" customHeight="1" x14ac:dyDescent="0.25">
      <c r="A337" s="37"/>
      <c r="B337" s="66"/>
      <c r="C337" s="69"/>
      <c r="D337" s="20" t="s">
        <v>38</v>
      </c>
      <c r="E337" s="12"/>
      <c r="F337" s="12"/>
      <c r="G337" s="12"/>
      <c r="H337" s="12"/>
      <c r="I337" s="12"/>
      <c r="J337" s="13">
        <f>J92+J129+J134+J167+J176+J186+J191+J246+J226+J231+J236+J301+J196+J201+J206</f>
        <v>4745754.32</v>
      </c>
      <c r="K337" s="13">
        <f>K92+K129+K134+K167+K176+K186+K191+K246+K226+K231+K236+K301+K196+K201+K206</f>
        <v>1427184.18</v>
      </c>
      <c r="L337" s="13">
        <f>L92+L129+L134+L167+L176+L186+L191+L246+L226+L231+L236+L301+L196+L201+L206</f>
        <v>5858502.1899999995</v>
      </c>
      <c r="M337" s="13">
        <f>M92+M129+M134+M167+M176+M186+M191+M246+M226+M231+M236+M301+M196+M201+M206</f>
        <v>1623930.03</v>
      </c>
      <c r="N337" s="62"/>
      <c r="O337" s="8"/>
    </row>
    <row r="338" spans="1:15" s="2" customFormat="1" ht="55.15" customHeight="1" x14ac:dyDescent="0.25">
      <c r="A338" s="37"/>
      <c r="B338" s="66"/>
      <c r="C338" s="69"/>
      <c r="D338" s="21" t="s">
        <v>4</v>
      </c>
      <c r="E338" s="10"/>
      <c r="F338" s="10"/>
      <c r="G338" s="10"/>
      <c r="H338" s="10"/>
      <c r="I338" s="10"/>
      <c r="J338" s="13">
        <f>J12+J16+J20+J24+J28+J32+J36+J40+J44+J48+J52+J56+J60+J64+J68+J72+J76+J80+J84+J88+J93+J97+J101+J105+J109+J113+J117+J121+J125+J130+J135+J139+J143+J147+J151+J155+J159+J163+J168+J172+J177+J187+J192+J247+J227+J232+J217+J257+J267+J282+J262+J302+J182+J197+J202+J207+J307+J287</f>
        <v>26823637.869999997</v>
      </c>
      <c r="K338" s="13">
        <f>K12+K16+K20+K24+K28+K32+K36+K40+K44+K48+K52+K56+K60+K64+K68+K72+K76+K80+K84+K88+K93+K97+K101+K105+K109+K113+K117+K121+K125+K130+K135+K139+K143+K147+K151+K155+K159+K163+K168+K172+K177+K187+K192+K247+K227+K232+K217+K257+K267+K282+K262+K302+K182+K197+K202+K207+K307+K312+K317+K322+K327+K332</f>
        <v>21258132.740000002</v>
      </c>
      <c r="L338" s="13">
        <f>L12+L16+L20+L24+L28+L32+L36+L40+L44+L48+L52+L56+L60+L64+L68+L72+L76+L80+L84+L88+L93+L97+L101+L105+L109+L113+L117+L121+L125+L130+L135+L139+L143+L147+L151+L155+L159+L163+L168+L172+L177+L187+L192+L247+L227+L232+L217+L257+L267+L282+L262+L302+L182+L197+L202+L207+L307</f>
        <v>21122080.240000002</v>
      </c>
      <c r="M338" s="13">
        <f>M12+M16+M20+M24+M28+M32+M36+M40+M44+M48+M52+M56+M60+M64+M68+M72+M76+M80+M84+M88+M93+M97+M101+M105+M109+M113+M117+M121+M125+M130+M135+M139+M143+M147+M151+M155+M159+M163+M168+M172+M177+M187+M192+M247+M227+M232+M217+M257+M267+M282+M262+M302+M182+M197+M202+M207+M307</f>
        <v>17293618.940000001</v>
      </c>
      <c r="N338" s="62"/>
      <c r="O338" s="8"/>
    </row>
    <row r="339" spans="1:15" s="2" customFormat="1" ht="55.15" customHeight="1" x14ac:dyDescent="0.25">
      <c r="A339" s="37"/>
      <c r="B339" s="66"/>
      <c r="C339" s="69"/>
      <c r="D339" s="21" t="s">
        <v>5</v>
      </c>
      <c r="E339" s="10"/>
      <c r="F339" s="10"/>
      <c r="G339" s="10"/>
      <c r="H339" s="10"/>
      <c r="I339" s="10"/>
      <c r="J339" s="13">
        <f>J13+J17+J21+J25+J29+J33+J37+J41+J45+J49+J53+J57+J61+J65+J69+J73+J77+J81+J85+J89+J94+J98+J102+J106+J110+J114+J118+J122+J126+J131+J136+J140+J144+J148+J152+J156+J160+J164+J169+J173+J178+J188+J193+J213+J218+J223+J228+J233+J238+J243+J253+J258+J268+J273+J278+J283+J288+J298+J263+J303+J183+J198+J203+J208+J293+J308</f>
        <v>114291437.02</v>
      </c>
      <c r="K339" s="13">
        <f>K13+K17+K21+K25+K29+K33+K37+K41+K45+K49+K53+K57+K61+K65+K69+K73+K77+K81+K85+K89+K94+K98+K102+K106+K110+K114+K118+K122+K126+K131+K136+K140+K144+K148+K152+K156+K160+K164+K169+K173+K178+K188+K193+K213+K218+K223+K228+K233+K238+K243+K253+K258+K268+K273+K278+K283+K288+K298+K263+K303+K183+K198+K203+K208+K293+K308+K313+K318+K323+K328+K333</f>
        <v>108268589.39</v>
      </c>
      <c r="L339" s="13">
        <f t="shared" ref="L339:M339" si="116">L13+L17+L21+L25+L29+L33+L37+L41+L45+L49+L53+L57+L61+L65+L69+L73+L77+L81+L85+L89+L94+L98+L102+L106+L110+L114+L118+L122+L126+L131+L136+L140+L144+L148+L152+L156+L160+L164+L169+L173+L178+L188+L193+L213+L218+L223+L228+L233+L238+L243+L253+L258+L268+L273+L278+L283+L288+L298+L263+L303+L183+L198+L203+L208+L293+L308</f>
        <v>94436952.939999998</v>
      </c>
      <c r="M339" s="13">
        <f t="shared" si="116"/>
        <v>94223068</v>
      </c>
      <c r="N339" s="62"/>
      <c r="O339" s="8"/>
    </row>
    <row r="340" spans="1:15" s="2" customFormat="1" ht="55.15" customHeight="1" x14ac:dyDescent="0.25">
      <c r="A340" s="38"/>
      <c r="B340" s="67"/>
      <c r="C340" s="70"/>
      <c r="D340" s="21" t="s">
        <v>6</v>
      </c>
      <c r="E340" s="10"/>
      <c r="F340" s="10"/>
      <c r="G340" s="10"/>
      <c r="H340" s="10"/>
      <c r="I340" s="10"/>
      <c r="J340" s="13">
        <f>J14+J18+J22+J26+J30+J34+J38+J42+J46+J50+J54+J58+J62+J66+J70+J74+J78+J82+J86+J90+J95+J99+J103+J107+J111+J115+J119+J123+J127+J132+J137+J141+J145+J149+J153+J157+J161+J165+J170+J174+J179+J189+J194</f>
        <v>0</v>
      </c>
      <c r="K340" s="13">
        <f t="shared" ref="K340:M340" si="117">K14+K18+K22+K26+K30+K34+K38+K42+K46+K50+K54+K58+K62+K66+K70+K74+K78+K82+K86+K90+K95+K99+K103+K107+K111+K115+K119+K123+K127+K132+K137+K141+K145+K149+K153+K157+K161+K165+K170+K174+K179+K189+K194</f>
        <v>0</v>
      </c>
      <c r="L340" s="13">
        <f t="shared" si="117"/>
        <v>0</v>
      </c>
      <c r="M340" s="13">
        <f t="shared" si="117"/>
        <v>0</v>
      </c>
      <c r="N340" s="63"/>
      <c r="O340" s="8"/>
    </row>
  </sheetData>
  <autoFilter ref="B10:N87" xr:uid="{00000000-0009-0000-0000-000000000000}">
    <filterColumn colId="8" showButton="0"/>
  </autoFilter>
  <mergeCells count="312">
    <mergeCell ref="A306:A310"/>
    <mergeCell ref="B306:B310"/>
    <mergeCell ref="C306:C310"/>
    <mergeCell ref="N306:N310"/>
    <mergeCell ref="B301:B305"/>
    <mergeCell ref="C301:C305"/>
    <mergeCell ref="N301:N305"/>
    <mergeCell ref="A196:A200"/>
    <mergeCell ref="B196:B200"/>
    <mergeCell ref="C196:C200"/>
    <mergeCell ref="N196:N200"/>
    <mergeCell ref="A201:A205"/>
    <mergeCell ref="B201:B205"/>
    <mergeCell ref="C201:C205"/>
    <mergeCell ref="N201:N205"/>
    <mergeCell ref="A206:A210"/>
    <mergeCell ref="B206:B210"/>
    <mergeCell ref="C206:C210"/>
    <mergeCell ref="N206:N210"/>
    <mergeCell ref="B256:B260"/>
    <mergeCell ref="C256:C260"/>
    <mergeCell ref="N256:N260"/>
    <mergeCell ref="B266:B270"/>
    <mergeCell ref="C266:C270"/>
    <mergeCell ref="A296:A300"/>
    <mergeCell ref="B296:B300"/>
    <mergeCell ref="C296:C300"/>
    <mergeCell ref="N296:N300"/>
    <mergeCell ref="A261:A265"/>
    <mergeCell ref="B261:B265"/>
    <mergeCell ref="C261:C265"/>
    <mergeCell ref="N261:N265"/>
    <mergeCell ref="B276:B280"/>
    <mergeCell ref="C276:C280"/>
    <mergeCell ref="N277:N280"/>
    <mergeCell ref="B271:B275"/>
    <mergeCell ref="C271:C275"/>
    <mergeCell ref="N271:N275"/>
    <mergeCell ref="A271:A275"/>
    <mergeCell ref="A276:A280"/>
    <mergeCell ref="A286:A290"/>
    <mergeCell ref="N216:N220"/>
    <mergeCell ref="B221:B225"/>
    <mergeCell ref="M10:M11"/>
    <mergeCell ref="J9:M9"/>
    <mergeCell ref="A291:A295"/>
    <mergeCell ref="B291:B295"/>
    <mergeCell ref="C291:C295"/>
    <mergeCell ref="N291:N295"/>
    <mergeCell ref="B246:B250"/>
    <mergeCell ref="C246:C250"/>
    <mergeCell ref="N246:N250"/>
    <mergeCell ref="C241:C245"/>
    <mergeCell ref="N241:N245"/>
    <mergeCell ref="A211:A215"/>
    <mergeCell ref="A216:A220"/>
    <mergeCell ref="A221:A225"/>
    <mergeCell ref="B226:B230"/>
    <mergeCell ref="C226:C230"/>
    <mergeCell ref="N226:N230"/>
    <mergeCell ref="B231:B235"/>
    <mergeCell ref="C231:C235"/>
    <mergeCell ref="N231:N235"/>
    <mergeCell ref="N236:N240"/>
    <mergeCell ref="A336:A340"/>
    <mergeCell ref="A191:A195"/>
    <mergeCell ref="A163:A166"/>
    <mergeCell ref="A139:A142"/>
    <mergeCell ref="A143:A146"/>
    <mergeCell ref="A147:A150"/>
    <mergeCell ref="A176:A180"/>
    <mergeCell ref="A186:A190"/>
    <mergeCell ref="A155:A158"/>
    <mergeCell ref="A159:A162"/>
    <mergeCell ref="A167:A171"/>
    <mergeCell ref="A172:A175"/>
    <mergeCell ref="A181:A185"/>
    <mergeCell ref="A226:A230"/>
    <mergeCell ref="A231:A235"/>
    <mergeCell ref="A236:A240"/>
    <mergeCell ref="A246:A250"/>
    <mergeCell ref="A251:A255"/>
    <mergeCell ref="A256:A260"/>
    <mergeCell ref="A266:A270"/>
    <mergeCell ref="A281:A285"/>
    <mergeCell ref="N251:N255"/>
    <mergeCell ref="C216:C220"/>
    <mergeCell ref="L10:L11"/>
    <mergeCell ref="A151:A154"/>
    <mergeCell ref="N134:N138"/>
    <mergeCell ref="A72:A75"/>
    <mergeCell ref="A76:A79"/>
    <mergeCell ref="A80:A83"/>
    <mergeCell ref="A84:A87"/>
    <mergeCell ref="A88:A91"/>
    <mergeCell ref="A92:A96"/>
    <mergeCell ref="A97:A100"/>
    <mergeCell ref="A109:A112"/>
    <mergeCell ref="A113:A116"/>
    <mergeCell ref="A20:A23"/>
    <mergeCell ref="A105:A108"/>
    <mergeCell ref="E10:E11"/>
    <mergeCell ref="F10:F11"/>
    <mergeCell ref="G10:G11"/>
    <mergeCell ref="H10:H11"/>
    <mergeCell ref="I10:I11"/>
    <mergeCell ref="J10:J11"/>
    <mergeCell ref="K10:K11"/>
    <mergeCell ref="A117:A120"/>
    <mergeCell ref="C60:C63"/>
    <mergeCell ref="E9:I9"/>
    <mergeCell ref="A9:A11"/>
    <mergeCell ref="B9:B11"/>
    <mergeCell ref="C9:C11"/>
    <mergeCell ref="D9:D11"/>
    <mergeCell ref="B20:B23"/>
    <mergeCell ref="C20:C23"/>
    <mergeCell ref="C88:C91"/>
    <mergeCell ref="A134:A138"/>
    <mergeCell ref="A129:A133"/>
    <mergeCell ref="A36:A39"/>
    <mergeCell ref="A40:A43"/>
    <mergeCell ref="A44:A47"/>
    <mergeCell ref="A48:A51"/>
    <mergeCell ref="A52:A55"/>
    <mergeCell ref="A56:A59"/>
    <mergeCell ref="A60:A63"/>
    <mergeCell ref="A64:A67"/>
    <mergeCell ref="A101:A104"/>
    <mergeCell ref="A16:A19"/>
    <mergeCell ref="A24:A27"/>
    <mergeCell ref="A28:A31"/>
    <mergeCell ref="A32:A35"/>
    <mergeCell ref="A68:A71"/>
    <mergeCell ref="A121:A124"/>
    <mergeCell ref="A125:A128"/>
    <mergeCell ref="C97:C100"/>
    <mergeCell ref="N336:N340"/>
    <mergeCell ref="B176:B180"/>
    <mergeCell ref="C176:C180"/>
    <mergeCell ref="N176:N180"/>
    <mergeCell ref="B191:B195"/>
    <mergeCell ref="C191:C195"/>
    <mergeCell ref="N191:N195"/>
    <mergeCell ref="B186:B190"/>
    <mergeCell ref="C186:C190"/>
    <mergeCell ref="N186:N190"/>
    <mergeCell ref="B336:B340"/>
    <mergeCell ref="C336:C340"/>
    <mergeCell ref="B211:B215"/>
    <mergeCell ref="C211:C215"/>
    <mergeCell ref="N211:N215"/>
    <mergeCell ref="B216:B220"/>
    <mergeCell ref="N143:N146"/>
    <mergeCell ref="N97:N100"/>
    <mergeCell ref="A301:A305"/>
    <mergeCell ref="B236:B240"/>
    <mergeCell ref="C236:C240"/>
    <mergeCell ref="N101:N104"/>
    <mergeCell ref="B109:B112"/>
    <mergeCell ref="B101:B104"/>
    <mergeCell ref="C109:C112"/>
    <mergeCell ref="B117:B120"/>
    <mergeCell ref="B139:B142"/>
    <mergeCell ref="B143:B146"/>
    <mergeCell ref="N139:N142"/>
    <mergeCell ref="C139:C142"/>
    <mergeCell ref="C143:C146"/>
    <mergeCell ref="N113:N116"/>
    <mergeCell ref="N109:N112"/>
    <mergeCell ref="C105:C108"/>
    <mergeCell ref="N105:N108"/>
    <mergeCell ref="B113:B116"/>
    <mergeCell ref="C125:C128"/>
    <mergeCell ref="C121:C124"/>
    <mergeCell ref="C113:C116"/>
    <mergeCell ref="N163:N166"/>
    <mergeCell ref="B159:B162"/>
    <mergeCell ref="C159:C162"/>
    <mergeCell ref="N159:N162"/>
    <mergeCell ref="C117:C120"/>
    <mergeCell ref="N117:N120"/>
    <mergeCell ref="N60:N63"/>
    <mergeCell ref="C40:C43"/>
    <mergeCell ref="B28:B31"/>
    <mergeCell ref="C101:C104"/>
    <mergeCell ref="C52:C55"/>
    <mergeCell ref="C64:C67"/>
    <mergeCell ref="C72:C75"/>
    <mergeCell ref="C92:C96"/>
    <mergeCell ref="B97:B100"/>
    <mergeCell ref="B92:B96"/>
    <mergeCell ref="B88:B91"/>
    <mergeCell ref="C56:C59"/>
    <mergeCell ref="B60:B63"/>
    <mergeCell ref="B56:B59"/>
    <mergeCell ref="B52:B55"/>
    <mergeCell ref="B68:B71"/>
    <mergeCell ref="N64:N67"/>
    <mergeCell ref="B64:B67"/>
    <mergeCell ref="N48:N51"/>
    <mergeCell ref="N56:N59"/>
    <mergeCell ref="B48:B51"/>
    <mergeCell ref="C48:C51"/>
    <mergeCell ref="N52:N55"/>
    <mergeCell ref="N20:N23"/>
    <mergeCell ref="C147:C150"/>
    <mergeCell ref="N167:N171"/>
    <mergeCell ref="N155:N158"/>
    <mergeCell ref="B121:B124"/>
    <mergeCell ref="N129:N133"/>
    <mergeCell ref="C167:C171"/>
    <mergeCell ref="B167:B171"/>
    <mergeCell ref="B72:B75"/>
    <mergeCell ref="N68:N71"/>
    <mergeCell ref="N151:N154"/>
    <mergeCell ref="B151:B154"/>
    <mergeCell ref="C151:C154"/>
    <mergeCell ref="N125:N128"/>
    <mergeCell ref="N121:N124"/>
    <mergeCell ref="N92:N96"/>
    <mergeCell ref="N72:N75"/>
    <mergeCell ref="B163:B166"/>
    <mergeCell ref="C163:C166"/>
    <mergeCell ref="K5:N5"/>
    <mergeCell ref="B40:B43"/>
    <mergeCell ref="N36:N39"/>
    <mergeCell ref="N40:N43"/>
    <mergeCell ref="N44:N47"/>
    <mergeCell ref="N32:N35"/>
    <mergeCell ref="B8:N8"/>
    <mergeCell ref="B7:N7"/>
    <mergeCell ref="B6:N6"/>
    <mergeCell ref="B44:B47"/>
    <mergeCell ref="B32:B35"/>
    <mergeCell ref="C28:C31"/>
    <mergeCell ref="B16:B19"/>
    <mergeCell ref="C16:C19"/>
    <mergeCell ref="C32:C35"/>
    <mergeCell ref="B36:B39"/>
    <mergeCell ref="N9:N11"/>
    <mergeCell ref="N16:N19"/>
    <mergeCell ref="B24:B27"/>
    <mergeCell ref="C24:C27"/>
    <mergeCell ref="C36:C39"/>
    <mergeCell ref="N24:N27"/>
    <mergeCell ref="N28:N31"/>
    <mergeCell ref="C44:C47"/>
    <mergeCell ref="A12:A15"/>
    <mergeCell ref="B12:B15"/>
    <mergeCell ref="C12:C15"/>
    <mergeCell ref="N12:N15"/>
    <mergeCell ref="B172:B175"/>
    <mergeCell ref="C172:C175"/>
    <mergeCell ref="N172:N175"/>
    <mergeCell ref="C76:C79"/>
    <mergeCell ref="B80:B83"/>
    <mergeCell ref="B76:B79"/>
    <mergeCell ref="B84:B87"/>
    <mergeCell ref="C84:C87"/>
    <mergeCell ref="B129:B133"/>
    <mergeCell ref="C129:C133"/>
    <mergeCell ref="B134:B138"/>
    <mergeCell ref="C134:C138"/>
    <mergeCell ref="C68:C71"/>
    <mergeCell ref="B125:B128"/>
    <mergeCell ref="N84:N87"/>
    <mergeCell ref="N80:N83"/>
    <mergeCell ref="N76:N79"/>
    <mergeCell ref="C80:C83"/>
    <mergeCell ref="B105:B108"/>
    <mergeCell ref="N88:N91"/>
    <mergeCell ref="A311:A315"/>
    <mergeCell ref="B311:B315"/>
    <mergeCell ref="C311:C315"/>
    <mergeCell ref="N311:N315"/>
    <mergeCell ref="B147:B150"/>
    <mergeCell ref="B286:B290"/>
    <mergeCell ref="C286:C290"/>
    <mergeCell ref="N286:N290"/>
    <mergeCell ref="B281:B285"/>
    <mergeCell ref="C281:C285"/>
    <mergeCell ref="N281:N285"/>
    <mergeCell ref="C221:C225"/>
    <mergeCell ref="N221:N225"/>
    <mergeCell ref="B251:B255"/>
    <mergeCell ref="C251:C255"/>
    <mergeCell ref="N147:N150"/>
    <mergeCell ref="B155:B158"/>
    <mergeCell ref="C155:C158"/>
    <mergeCell ref="N266:N270"/>
    <mergeCell ref="B181:B185"/>
    <mergeCell ref="C181:C185"/>
    <mergeCell ref="N181:N185"/>
    <mergeCell ref="A241:A245"/>
    <mergeCell ref="B241:B245"/>
    <mergeCell ref="A331:A335"/>
    <mergeCell ref="B331:B335"/>
    <mergeCell ref="C331:C335"/>
    <mergeCell ref="N331:N335"/>
    <mergeCell ref="A316:A320"/>
    <mergeCell ref="B316:B320"/>
    <mergeCell ref="C316:C320"/>
    <mergeCell ref="N316:N320"/>
    <mergeCell ref="A321:A325"/>
    <mergeCell ref="B321:B325"/>
    <mergeCell ref="C321:C325"/>
    <mergeCell ref="N321:N325"/>
    <mergeCell ref="A326:A330"/>
    <mergeCell ref="B326:B330"/>
    <mergeCell ref="C326:C330"/>
    <mergeCell ref="N326:N330"/>
  </mergeCells>
  <phoneticPr fontId="3" type="noConversion"/>
  <pageMargins left="0.39370078740157483" right="0.39370078740157483" top="0.78740157480314965" bottom="0.59055118110236227" header="0.31496062992125984" footer="0.31496062992125984"/>
  <pageSetup paperSize="9" scale="55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User</cp:lastModifiedBy>
  <cp:lastPrinted>2020-03-11T12:36:12Z</cp:lastPrinted>
  <dcterms:created xsi:type="dcterms:W3CDTF">2011-06-15T13:58:56Z</dcterms:created>
  <dcterms:modified xsi:type="dcterms:W3CDTF">2020-03-17T13:41:17Z</dcterms:modified>
</cp:coreProperties>
</file>